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ipeline Tracker" sheetId="1" r:id="rId4"/>
    <sheet state="visible" name="Dashboard" sheetId="2" r:id="rId5"/>
    <sheet state="visible" name="Instrucciones" sheetId="3" r:id="rId6"/>
  </sheets>
  <definedNames/>
  <calcPr/>
  <extLst>
    <ext uri="GoogleSheetsCustomDataVersion2">
      <go:sheetsCustomData xmlns:go="http://customooxmlschemas.google.com/" r:id="rId7" roundtripDataChecksum="vfw4RvSmyGhSKeIfcF6rW1WGWxzC7WBL9VHIdfC6VqU="/>
    </ext>
  </extLst>
</workbook>
</file>

<file path=xl/sharedStrings.xml><?xml version="1.0" encoding="utf-8"?>
<sst xmlns="http://schemas.openxmlformats.org/spreadsheetml/2006/main" count="146" uniqueCount="120">
  <si>
    <t>PIPELINE TRACKER — SALES LATAM</t>
  </si>
  <si>
    <t>saleslatam.io  |  Actualiza diariamente para mantener tu pipeline limpio</t>
  </si>
  <si>
    <t>#</t>
  </si>
  <si>
    <t>Empresa</t>
  </si>
  <si>
    <t>Contacto</t>
  </si>
  <si>
    <t>Cargo</t>
  </si>
  <si>
    <t>Email</t>
  </si>
  <si>
    <t>Etapa</t>
  </si>
  <si>
    <t>Valor ($USD)</t>
  </si>
  <si>
    <t>Prob. de Cierre</t>
  </si>
  <si>
    <t>Valor Ponderado</t>
  </si>
  <si>
    <t>Fecha Primer
Contacto</t>
  </si>
  <si>
    <t>Último
Contacto</t>
  </si>
  <si>
    <t>Próximo Paso</t>
  </si>
  <si>
    <t>Fecha Próximo
Paso</t>
  </si>
  <si>
    <t>Días sin
Contacto</t>
  </si>
  <si>
    <t>Estado</t>
  </si>
  <si>
    <t>TechCorp México</t>
  </si>
  <si>
    <t>María López</t>
  </si>
  <si>
    <t>VP de Ventas</t>
  </si>
  <si>
    <t>mlopez@techcorp.mx</t>
  </si>
  <si>
    <t>Discovery</t>
  </si>
  <si>
    <t>2025-01-05</t>
  </si>
  <si>
    <t>2025-01-18</t>
  </si>
  <si>
    <t>Enviar propuesta personalizada</t>
  </si>
  <si>
    <t>2025-01-22</t>
  </si>
  <si>
    <t>Distribuidora ABC</t>
  </si>
  <si>
    <t>Carlos Ruiz</t>
  </si>
  <si>
    <t>Dir. Comercial</t>
  </si>
  <si>
    <t>cruiz@distribabc.com</t>
  </si>
  <si>
    <t>Propuesta Enviada</t>
  </si>
  <si>
    <t>2025-01-03</t>
  </si>
  <si>
    <t>2025-01-17</t>
  </si>
  <si>
    <t>Follow-up por teléfono</t>
  </si>
  <si>
    <t>2025-01-19</t>
  </si>
  <si>
    <t>StartupCo</t>
  </si>
  <si>
    <t>Ana Gómez</t>
  </si>
  <si>
    <t>CEO</t>
  </si>
  <si>
    <t>ana@startupco.io</t>
  </si>
  <si>
    <t>Negociación</t>
  </si>
  <si>
    <t>2024-12-20</t>
  </si>
  <si>
    <t>2025-01-15</t>
  </si>
  <si>
    <t>Revisar contrato con equipo legal</t>
  </si>
  <si>
    <t>2025-01-21</t>
  </si>
  <si>
    <t>Retail Plus</t>
  </si>
  <si>
    <t>Jorge Méndez</t>
  </si>
  <si>
    <t>Gerente TI</t>
  </si>
  <si>
    <t>jmendez@retailplus.co</t>
  </si>
  <si>
    <t>Contactado</t>
  </si>
  <si>
    <t>2025-01-10</t>
  </si>
  <si>
    <t>Enviar email de follow-up</t>
  </si>
  <si>
    <t>Fintech Solutions</t>
  </si>
  <si>
    <t>Laura Torres</t>
  </si>
  <si>
    <t>CTO</t>
  </si>
  <si>
    <t>ltorres@fintech.io</t>
  </si>
  <si>
    <t>Reunión Agendada</t>
  </si>
  <si>
    <t>2025-01-08</t>
  </si>
  <si>
    <t>2025-01-14</t>
  </si>
  <si>
    <t>Preparar demo técnica</t>
  </si>
  <si>
    <t>2025-01-20</t>
  </si>
  <si>
    <t>DASHBOARD — RESUMEN DE PIPELINE</t>
  </si>
  <si>
    <t>Actualización automática basada en los datos del Pipeline Tracker</t>
  </si>
  <si>
    <t>Total Deals
Activos</t>
  </si>
  <si>
    <t>Valor Total
Pipeline</t>
  </si>
  <si>
    <t>Valor
Ponderado</t>
  </si>
  <si>
    <t>Deals en
Negociación</t>
  </si>
  <si>
    <t>Deals
Cerrados (Mes)</t>
  </si>
  <si>
    <t>Win Rate
Estimado</t>
  </si>
  <si>
    <t>Etapa del Pipeline</t>
  </si>
  <si>
    <t># Deals</t>
  </si>
  <si>
    <t>Valor Total</t>
  </si>
  <si>
    <t>% del Pipeline</t>
  </si>
  <si>
    <t>Prospecto</t>
  </si>
  <si>
    <t>Cerrado Ganado</t>
  </si>
  <si>
    <t>Cerrado Perdido</t>
  </si>
  <si>
    <t>TOTAL</t>
  </si>
  <si>
    <t>100.0%</t>
  </si>
  <si>
    <t>GUÍA DE USO — PIPELINE TRACKER SALES LATAM</t>
  </si>
  <si>
    <t>saleslatam.io  |  carlos@saleslatam.io</t>
  </si>
  <si>
    <t>PESTAÑA PIPELINE TRACKER</t>
  </si>
  <si>
    <t>Campo</t>
  </si>
  <si>
    <t>Descripción</t>
  </si>
  <si>
    <t>Nombre de la empresa del prospecto</t>
  </si>
  <si>
    <t>Nombre de tu contacto principal</t>
  </si>
  <si>
    <t>Título o puesto del contacto</t>
  </si>
  <si>
    <t>Email de trabajo del contacto</t>
  </si>
  <si>
    <t>Selecciona del menú desplegable — no escribas a mano</t>
  </si>
  <si>
    <t>Valor estimado del deal en dólares</t>
  </si>
  <si>
    <t>Probabilidad % — actualiza según avance la negociación</t>
  </si>
  <si>
    <t>Calculado automáticamente: Valor x Probabilidad</t>
  </si>
  <si>
    <t>Fecha Primer Contacto</t>
  </si>
  <si>
    <t>Cuándo lo contactaste por primera vez</t>
  </si>
  <si>
    <t>Último Contacto</t>
  </si>
  <si>
    <t>Cuándo fue tu última interacción (call, email, reunión)</t>
  </si>
  <si>
    <t>Acción específica: qué vas a hacer y qué esperas de ellos</t>
  </si>
  <si>
    <t>Fecha Próximo Paso</t>
  </si>
  <si>
    <t>Cuándo deberías ejecutar el próximo paso</t>
  </si>
  <si>
    <t>Días sin Contacto</t>
  </si>
  <si>
    <t>Calculado automáticamente desde Último Contacto</t>
  </si>
  <si>
    <t>Calculado: ACTIVO / ATENCIÓN (7+ días) / URGENTE (14+ días)</t>
  </si>
  <si>
    <t>ETAPAS DEL PIPELINE</t>
  </si>
  <si>
    <t>Identificado pero aún no contactado</t>
  </si>
  <si>
    <t>Primer contacto realizado — esperando respuesta</t>
  </si>
  <si>
    <t>Reunión confirmada pendiente</t>
  </si>
  <si>
    <t>Discovery call realizada — entendiendo su situación</t>
  </si>
  <si>
    <t>Propuesta enviada — esperando decisión</t>
  </si>
  <si>
    <t>En proceso de negociación de condiciones</t>
  </si>
  <si>
    <t>Deal cerrado — contrato firmado o pago recibido</t>
  </si>
  <si>
    <t>Deal perdido — registra el motivo en Próximo Paso</t>
  </si>
  <si>
    <t>MEJORES PRÁCTICAS</t>
  </si>
  <si>
    <t>Actualización diaria</t>
  </si>
  <si>
    <t>Dedica 10-15 minutos al final del día a actualizar el pipeline</t>
  </si>
  <si>
    <t>Regla de los 7 días</t>
  </si>
  <si>
    <t>Si un deal lleva más de 7 días sin contacto → actúa hoy</t>
  </si>
  <si>
    <t>Registra todo</t>
  </si>
  <si>
    <t>Cada llamada, email y reunión debe quedar en el CRM y aquí</t>
  </si>
  <si>
    <t>No infles el pipeline</t>
  </si>
  <si>
    <t>Es mejor tener 20 deals reales que 100 deals fantasma</t>
  </si>
  <si>
    <t>Revisa el Dashboard</t>
  </si>
  <si>
    <t>Revisa el Dashboard semanalmente para ver tendencias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</si>
</sst>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\$#,##0"/>
    <numFmt numFmtId="165" formatCode="dd/mm/yyyy"/>
    <numFmt numFmtId="166" formatCode="0.0%"/>
  </numFmts>
  <fonts count="31">
    <font>
      <sz val="11.0"/>
      <color theme="1"/>
      <name val="Calibri"/>
      <scheme val="minor"/>
    </font>
    <font>
      <b/>
      <sz val="22.0"/>
      <color rgb="FFFFFFFF"/>
      <name val="Arial"/>
    </font>
    <font/>
    <font>
      <sz val="11.0"/>
      <color rgb="FF1E293B"/>
      <name val="Arial"/>
    </font>
    <font>
      <i/>
      <sz val="9.0"/>
      <color rgb="FF94A3B8"/>
      <name val="Arial"/>
    </font>
    <font>
      <b/>
      <sz val="10.0"/>
      <color rgb="FFFFFFFF"/>
      <name val="Arial"/>
    </font>
    <font>
      <sz val="9.0"/>
      <color rgb="FF1E293B"/>
      <name val="Arial"/>
    </font>
    <font>
      <b/>
      <sz val="9.0"/>
      <color rgb="FF1E293B"/>
      <name val="Arial"/>
    </font>
    <font>
      <b/>
      <sz val="9.0"/>
      <color rgb="FF7C3AED"/>
      <name val="Arial"/>
    </font>
    <font>
      <b/>
      <sz val="9.0"/>
      <color rgb="FF2563EB"/>
      <name val="Arial"/>
    </font>
    <font>
      <b/>
      <sz val="9.0"/>
      <color rgb="FFD97706"/>
      <name val="Arial"/>
    </font>
    <font>
      <b/>
      <sz val="9.0"/>
      <color rgb="FF92400E"/>
      <name val="Arial"/>
    </font>
    <font>
      <b/>
      <sz val="9.0"/>
      <color rgb="FF4F46E5"/>
      <name val="Arial"/>
    </font>
    <font>
      <sz val="11.0"/>
      <color theme="1"/>
      <name val="Calibri"/>
    </font>
    <font>
      <sz val="9.0"/>
      <color theme="1"/>
      <name val="Arial"/>
    </font>
    <font>
      <color theme="1"/>
      <name val="Calibri"/>
      <scheme val="minor"/>
    </font>
    <font>
      <b/>
      <sz val="20.0"/>
      <color rgb="FFFFFFFF"/>
      <name val="Arial"/>
    </font>
    <font>
      <b/>
      <sz val="9.0"/>
      <color rgb="FFFFFFFF"/>
      <name val="Arial"/>
    </font>
    <font>
      <b/>
      <sz val="22.0"/>
      <color rgb="FF1B3A6B"/>
      <name val="Arial"/>
    </font>
    <font>
      <b/>
      <sz val="10.0"/>
      <color rgb="FF64748B"/>
      <name val="Arial"/>
    </font>
    <font>
      <sz val="10.0"/>
      <color rgb="FF1E293B"/>
      <name val="Arial"/>
    </font>
    <font>
      <b/>
      <sz val="10.0"/>
      <color rgb="FF2563EB"/>
      <name val="Arial"/>
    </font>
    <font>
      <sz val="10.0"/>
      <color rgb="FF64748B"/>
      <name val="Arial"/>
    </font>
    <font>
      <b/>
      <sz val="10.0"/>
      <color rgb="FF4F46E5"/>
      <name val="Arial"/>
    </font>
    <font>
      <b/>
      <sz val="10.0"/>
      <color rgb="FFD97706"/>
      <name val="Arial"/>
    </font>
    <font>
      <b/>
      <sz val="10.0"/>
      <color rgb="FF92400E"/>
      <name val="Arial"/>
    </font>
    <font>
      <b/>
      <sz val="10.0"/>
      <color rgb="FF16A34A"/>
      <name val="Arial"/>
    </font>
    <font>
      <b/>
      <sz val="10.0"/>
      <color rgb="FFDC2626"/>
      <name val="Arial"/>
    </font>
    <font>
      <b/>
      <sz val="18.0"/>
      <color rgb="FFFFFFFF"/>
      <name val="Arial"/>
    </font>
    <font>
      <b/>
      <sz val="11.0"/>
      <color rgb="FFFFFFFF"/>
      <name val="Arial"/>
    </font>
    <font>
      <b/>
      <sz val="9.0"/>
      <color rgb="FF1B3A6B"/>
      <name val="Arial"/>
    </font>
  </fonts>
  <fills count="12">
    <fill>
      <patternFill patternType="none"/>
    </fill>
    <fill>
      <patternFill patternType="lightGray"/>
    </fill>
    <fill>
      <patternFill patternType="solid">
        <fgColor rgb="FF1B3A6B"/>
        <bgColor rgb="FF1B3A6B"/>
      </patternFill>
    </fill>
    <fill>
      <patternFill patternType="solid">
        <fgColor rgb="FF2563EB"/>
        <bgColor rgb="FF2563EB"/>
      </patternFill>
    </fill>
    <fill>
      <patternFill patternType="solid">
        <fgColor rgb="FFFFFFFF"/>
        <bgColor rgb="FFFFFFFF"/>
      </patternFill>
    </fill>
    <fill>
      <patternFill patternType="solid">
        <fgColor rgb="FFEDE9FE"/>
        <bgColor rgb="FFEDE9FE"/>
      </patternFill>
    </fill>
    <fill>
      <patternFill patternType="solid">
        <fgColor rgb="FFF1F5F9"/>
        <bgColor rgb="FFF1F5F9"/>
      </patternFill>
    </fill>
    <fill>
      <patternFill patternType="solid">
        <fgColor rgb="FFFFFBEB"/>
        <bgColor rgb="FFFFFBEB"/>
      </patternFill>
    </fill>
    <fill>
      <patternFill patternType="solid">
        <fgColor rgb="FFFEF9C3"/>
        <bgColor rgb="FFFEF9C3"/>
      </patternFill>
    </fill>
    <fill>
      <patternFill patternType="solid">
        <fgColor rgb="FFDBEAFE"/>
        <bgColor rgb="FFDBEAFE"/>
      </patternFill>
    </fill>
    <fill>
      <patternFill patternType="solid">
        <fgColor rgb="FFF0FDF4"/>
        <bgColor rgb="FFF0FDF4"/>
      </patternFill>
    </fill>
    <fill>
      <patternFill patternType="solid">
        <fgColor rgb="FFFEF2F2"/>
        <bgColor rgb="FFFEF2F2"/>
      </patternFill>
    </fill>
  </fills>
  <borders count="13">
    <border/>
    <border>
      <left/>
      <top/>
      <bottom/>
    </border>
    <border>
      <top/>
      <bottom/>
    </border>
    <border>
      <right/>
      <top/>
      <bottom/>
    </border>
    <border>
      <left style="thin">
        <color rgb="FF2563EB"/>
      </left>
      <right style="thin">
        <color rgb="FF2563EB"/>
      </right>
      <top style="thin">
        <color rgb="FF2563EB"/>
      </top>
      <bottom style="thin">
        <color rgb="FF2563EB"/>
      </bottom>
    </border>
    <border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</border>
    <border>
      <left style="thin">
        <color rgb="FFBFDBFE"/>
      </left>
      <right style="thin">
        <color rgb="FFBFDBFE"/>
      </right>
      <top style="thin">
        <color rgb="FFBFDBFE"/>
      </top>
      <bottom style="thin">
        <color rgb="FFBFDBFE"/>
      </bottom>
    </border>
    <border>
      <left style="thin">
        <color rgb="FF2563EB"/>
      </left>
      <top style="thin">
        <color rgb="FF2563EB"/>
      </top>
      <bottom style="thin">
        <color rgb="FF2563EB"/>
      </bottom>
    </border>
    <border>
      <right/>
      <top style="thin">
        <color rgb="FF2563EB"/>
      </top>
      <bottom style="thin">
        <color rgb="FF2563EB"/>
      </bottom>
    </border>
    <border>
      <left style="thin">
        <color rgb="FFE2E8F0"/>
      </left>
      <top style="thin">
        <color rgb="FFE2E8F0"/>
      </top>
      <bottom style="thin">
        <color rgb="FFE2E8F0"/>
      </bottom>
    </border>
    <border>
      <right/>
      <top style="thin">
        <color rgb="FFE2E8F0"/>
      </top>
      <bottom style="thin">
        <color rgb="FFE2E8F0"/>
      </bottom>
    </border>
    <border>
      <top style="thin">
        <color rgb="FF2563EB"/>
      </top>
      <bottom style="thin">
        <color rgb="FF2563EB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7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0"/>
    </xf>
    <xf borderId="2" fillId="0" fontId="2" numFmtId="0" xfId="0" applyBorder="1" applyFont="1"/>
    <xf borderId="3" fillId="0" fontId="2" numFmtId="0" xfId="0" applyBorder="1" applyFont="1"/>
    <xf borderId="0" fillId="0" fontId="3" numFmtId="0" xfId="0" applyFont="1"/>
    <xf borderId="0" fillId="0" fontId="3" numFmtId="0" xfId="0" applyAlignment="1" applyFont="1">
      <alignment readingOrder="0"/>
    </xf>
    <xf borderId="1" fillId="2" fontId="4" numFmtId="0" xfId="0" applyAlignment="1" applyBorder="1" applyFont="1">
      <alignment horizontal="center" shrinkToFit="0" vertical="center" wrapText="0"/>
    </xf>
    <xf borderId="4" fillId="3" fontId="5" numFmtId="0" xfId="0" applyAlignment="1" applyBorder="1" applyFill="1" applyFont="1">
      <alignment horizontal="center" shrinkToFit="0" vertical="center" wrapText="1"/>
    </xf>
    <xf borderId="4" fillId="3" fontId="5" numFmtId="0" xfId="0" applyAlignment="1" applyBorder="1" applyFont="1">
      <alignment horizontal="left" shrinkToFit="0" vertical="center" wrapText="1"/>
    </xf>
    <xf borderId="5" fillId="4" fontId="6" numFmtId="0" xfId="0" applyAlignment="1" applyBorder="1" applyFill="1" applyFont="1">
      <alignment horizontal="center" shrinkToFit="0" vertical="center" wrapText="1"/>
    </xf>
    <xf borderId="5" fillId="4" fontId="7" numFmtId="0" xfId="0" applyAlignment="1" applyBorder="1" applyFont="1">
      <alignment horizontal="left" shrinkToFit="0" vertical="center" wrapText="1"/>
    </xf>
    <xf borderId="5" fillId="4" fontId="6" numFmtId="0" xfId="0" applyAlignment="1" applyBorder="1" applyFont="1">
      <alignment horizontal="left" shrinkToFit="0" vertical="center" wrapText="1"/>
    </xf>
    <xf borderId="5" fillId="5" fontId="8" numFmtId="0" xfId="0" applyAlignment="1" applyBorder="1" applyFill="1" applyFont="1">
      <alignment horizontal="center" shrinkToFit="0" vertical="center" wrapText="1"/>
    </xf>
    <xf borderId="5" fillId="4" fontId="6" numFmtId="164" xfId="0" applyAlignment="1" applyBorder="1" applyFont="1" applyNumberFormat="1">
      <alignment horizontal="center" shrinkToFit="0" vertical="center" wrapText="1"/>
    </xf>
    <xf borderId="5" fillId="4" fontId="6" numFmtId="9" xfId="0" applyAlignment="1" applyBorder="1" applyFont="1" applyNumberFormat="1">
      <alignment horizontal="center" shrinkToFit="0" vertical="center" wrapText="1"/>
    </xf>
    <xf borderId="5" fillId="4" fontId="9" numFmtId="164" xfId="0" applyAlignment="1" applyBorder="1" applyFont="1" applyNumberFormat="1">
      <alignment horizontal="center" shrinkToFit="0" vertical="center" wrapText="1"/>
    </xf>
    <xf borderId="5" fillId="4" fontId="6" numFmtId="165" xfId="0" applyAlignment="1" applyBorder="1" applyFont="1" applyNumberFormat="1">
      <alignment horizontal="center" shrinkToFit="0" vertical="center" wrapText="1"/>
    </xf>
    <xf borderId="5" fillId="4" fontId="6" numFmtId="1" xfId="0" applyAlignment="1" applyBorder="1" applyFont="1" applyNumberFormat="1">
      <alignment horizontal="center" shrinkToFit="0" vertical="center" wrapText="1"/>
    </xf>
    <xf borderId="5" fillId="6" fontId="6" numFmtId="0" xfId="0" applyAlignment="1" applyBorder="1" applyFill="1" applyFont="1">
      <alignment horizontal="center" shrinkToFit="0" vertical="center" wrapText="1"/>
    </xf>
    <xf borderId="5" fillId="6" fontId="7" numFmtId="0" xfId="0" applyAlignment="1" applyBorder="1" applyFont="1">
      <alignment horizontal="left" shrinkToFit="0" vertical="center" wrapText="1"/>
    </xf>
    <xf borderId="5" fillId="6" fontId="6" numFmtId="0" xfId="0" applyAlignment="1" applyBorder="1" applyFont="1">
      <alignment horizontal="left" shrinkToFit="0" vertical="center" wrapText="1"/>
    </xf>
    <xf borderId="5" fillId="7" fontId="10" numFmtId="0" xfId="0" applyAlignment="1" applyBorder="1" applyFill="1" applyFont="1">
      <alignment horizontal="center" shrinkToFit="0" vertical="center" wrapText="1"/>
    </xf>
    <xf borderId="5" fillId="6" fontId="6" numFmtId="164" xfId="0" applyAlignment="1" applyBorder="1" applyFont="1" applyNumberFormat="1">
      <alignment horizontal="center" shrinkToFit="0" vertical="center" wrapText="1"/>
    </xf>
    <xf borderId="5" fillId="6" fontId="6" numFmtId="9" xfId="0" applyAlignment="1" applyBorder="1" applyFont="1" applyNumberFormat="1">
      <alignment horizontal="center" shrinkToFit="0" vertical="center" wrapText="1"/>
    </xf>
    <xf borderId="5" fillId="6" fontId="9" numFmtId="164" xfId="0" applyAlignment="1" applyBorder="1" applyFont="1" applyNumberFormat="1">
      <alignment horizontal="center" shrinkToFit="0" vertical="center" wrapText="1"/>
    </xf>
    <xf borderId="5" fillId="6" fontId="6" numFmtId="165" xfId="0" applyAlignment="1" applyBorder="1" applyFont="1" applyNumberFormat="1">
      <alignment horizontal="center" shrinkToFit="0" vertical="center" wrapText="1"/>
    </xf>
    <xf borderId="5" fillId="6" fontId="6" numFmtId="1" xfId="0" applyAlignment="1" applyBorder="1" applyFont="1" applyNumberFormat="1">
      <alignment horizontal="center" shrinkToFit="0" vertical="center" wrapText="1"/>
    </xf>
    <xf borderId="5" fillId="8" fontId="11" numFmtId="0" xfId="0" applyAlignment="1" applyBorder="1" applyFill="1" applyFont="1">
      <alignment horizontal="center" shrinkToFit="0" vertical="center" wrapText="1"/>
    </xf>
    <xf borderId="5" fillId="9" fontId="9" numFmtId="0" xfId="0" applyAlignment="1" applyBorder="1" applyFill="1" applyFont="1">
      <alignment horizontal="center" shrinkToFit="0" vertical="center" wrapText="1"/>
    </xf>
    <xf borderId="5" fillId="9" fontId="12" numFmtId="0" xfId="0" applyAlignment="1" applyBorder="1" applyFont="1">
      <alignment horizontal="center" shrinkToFit="0" vertical="center" wrapText="1"/>
    </xf>
    <xf borderId="5" fillId="6" fontId="13" numFmtId="0" xfId="0" applyAlignment="1" applyBorder="1" applyFont="1">
      <alignment shrinkToFit="0" vertical="bottom" wrapText="0"/>
    </xf>
    <xf borderId="5" fillId="4" fontId="13" numFmtId="0" xfId="0" applyAlignment="1" applyBorder="1" applyFont="1">
      <alignment shrinkToFit="0" vertical="bottom" wrapText="0"/>
    </xf>
    <xf borderId="5" fillId="4" fontId="14" numFmtId="1" xfId="0" applyAlignment="1" applyBorder="1" applyFont="1" applyNumberFormat="1">
      <alignment horizontal="center" shrinkToFit="0" vertical="center" wrapText="1"/>
    </xf>
    <xf borderId="5" fillId="4" fontId="14" numFmtId="0" xfId="0" applyAlignment="1" applyBorder="1" applyFont="1">
      <alignment horizontal="center" shrinkToFit="0" vertical="center" wrapText="1"/>
    </xf>
    <xf borderId="5" fillId="6" fontId="14" numFmtId="1" xfId="0" applyAlignment="1" applyBorder="1" applyFont="1" applyNumberFormat="1">
      <alignment horizontal="center" shrinkToFit="0" vertical="center" wrapText="1"/>
    </xf>
    <xf borderId="5" fillId="6" fontId="14" numFmtId="0" xfId="0" applyAlignment="1" applyBorder="1" applyFont="1">
      <alignment horizontal="center" shrinkToFit="0" vertical="center" wrapText="1"/>
    </xf>
    <xf borderId="0" fillId="0" fontId="15" numFmtId="0" xfId="0" applyFont="1"/>
    <xf borderId="1" fillId="2" fontId="16" numFmtId="0" xfId="0" applyAlignment="1" applyBorder="1" applyFont="1">
      <alignment horizontal="center" shrinkToFit="0" vertical="center" wrapText="0"/>
    </xf>
    <xf borderId="4" fillId="3" fontId="17" numFmtId="0" xfId="0" applyAlignment="1" applyBorder="1" applyFont="1">
      <alignment horizontal="center" shrinkToFit="0" vertical="center" wrapText="1"/>
    </xf>
    <xf borderId="6" fillId="9" fontId="18" numFmtId="1" xfId="0" applyAlignment="1" applyBorder="1" applyFont="1" applyNumberFormat="1">
      <alignment horizontal="center" shrinkToFit="0" vertical="center" wrapText="0"/>
    </xf>
    <xf borderId="6" fillId="9" fontId="18" numFmtId="164" xfId="0" applyAlignment="1" applyBorder="1" applyFont="1" applyNumberFormat="1">
      <alignment horizontal="center" shrinkToFit="0" vertical="center" wrapText="0"/>
    </xf>
    <xf borderId="6" fillId="9" fontId="18" numFmtId="9" xfId="0" applyAlignment="1" applyBorder="1" applyFont="1" applyNumberFormat="1">
      <alignment horizontal="center" shrinkToFit="0" vertical="center" wrapText="0"/>
    </xf>
    <xf borderId="7" fillId="2" fontId="5" numFmtId="0" xfId="0" applyAlignment="1" applyBorder="1" applyFont="1">
      <alignment horizontal="center" shrinkToFit="0" vertical="center" wrapText="0"/>
    </xf>
    <xf borderId="8" fillId="0" fontId="2" numFmtId="0" xfId="0" applyBorder="1" applyFont="1"/>
    <xf borderId="9" fillId="6" fontId="19" numFmtId="0" xfId="0" applyAlignment="1" applyBorder="1" applyFont="1">
      <alignment horizontal="left" shrinkToFit="0" vertical="center" wrapText="1"/>
    </xf>
    <xf borderId="10" fillId="0" fontId="2" numFmtId="0" xfId="0" applyBorder="1" applyFont="1"/>
    <xf borderId="9" fillId="6" fontId="20" numFmtId="0" xfId="0" applyAlignment="1" applyBorder="1" applyFont="1">
      <alignment horizontal="center" shrinkToFit="0" vertical="center" wrapText="1"/>
    </xf>
    <xf borderId="9" fillId="6" fontId="20" numFmtId="164" xfId="0" applyAlignment="1" applyBorder="1" applyFont="1" applyNumberFormat="1">
      <alignment horizontal="center" shrinkToFit="0" vertical="center" wrapText="1"/>
    </xf>
    <xf borderId="9" fillId="6" fontId="21" numFmtId="164" xfId="0" applyAlignment="1" applyBorder="1" applyFont="1" applyNumberFormat="1">
      <alignment horizontal="center" shrinkToFit="0" vertical="center" wrapText="1"/>
    </xf>
    <xf borderId="9" fillId="6" fontId="22" numFmtId="166" xfId="0" applyAlignment="1" applyBorder="1" applyFont="1" applyNumberFormat="1">
      <alignment horizontal="center" shrinkToFit="0" vertical="center" wrapText="1"/>
    </xf>
    <xf borderId="9" fillId="9" fontId="21" numFmtId="0" xfId="0" applyAlignment="1" applyBorder="1" applyFont="1">
      <alignment horizontal="left" shrinkToFit="0" vertical="center" wrapText="1"/>
    </xf>
    <xf borderId="9" fillId="4" fontId="20" numFmtId="0" xfId="0" applyAlignment="1" applyBorder="1" applyFont="1">
      <alignment horizontal="center" shrinkToFit="0" vertical="center" wrapText="1"/>
    </xf>
    <xf borderId="9" fillId="4" fontId="20" numFmtId="164" xfId="0" applyAlignment="1" applyBorder="1" applyFont="1" applyNumberFormat="1">
      <alignment horizontal="center" shrinkToFit="0" vertical="center" wrapText="1"/>
    </xf>
    <xf borderId="9" fillId="4" fontId="21" numFmtId="164" xfId="0" applyAlignment="1" applyBorder="1" applyFont="1" applyNumberFormat="1">
      <alignment horizontal="center" shrinkToFit="0" vertical="center" wrapText="1"/>
    </xf>
    <xf borderId="9" fillId="4" fontId="22" numFmtId="166" xfId="0" applyAlignment="1" applyBorder="1" applyFont="1" applyNumberFormat="1">
      <alignment horizontal="center" shrinkToFit="0" vertical="center" wrapText="1"/>
    </xf>
    <xf borderId="9" fillId="5" fontId="23" numFmtId="0" xfId="0" applyAlignment="1" applyBorder="1" applyFont="1">
      <alignment horizontal="left" shrinkToFit="0" vertical="center" wrapText="1"/>
    </xf>
    <xf borderId="9" fillId="7" fontId="24" numFmtId="0" xfId="0" applyAlignment="1" applyBorder="1" applyFont="1">
      <alignment horizontal="left" shrinkToFit="0" vertical="center" wrapText="1"/>
    </xf>
    <xf borderId="9" fillId="8" fontId="25" numFmtId="0" xfId="0" applyAlignment="1" applyBorder="1" applyFont="1">
      <alignment horizontal="left" shrinkToFit="0" vertical="center" wrapText="1"/>
    </xf>
    <xf borderId="9" fillId="10" fontId="26" numFmtId="0" xfId="0" applyAlignment="1" applyBorder="1" applyFill="1" applyFont="1">
      <alignment horizontal="left" shrinkToFit="0" vertical="center" wrapText="1"/>
    </xf>
    <xf borderId="9" fillId="11" fontId="27" numFmtId="0" xfId="0" applyAlignment="1" applyBorder="1" applyFill="1" applyFont="1">
      <alignment horizontal="left" shrinkToFit="0" vertical="center" wrapText="1"/>
    </xf>
    <xf borderId="7" fillId="2" fontId="5" numFmtId="0" xfId="0" applyAlignment="1" applyBorder="1" applyFont="1">
      <alignment horizontal="left" shrinkToFit="0" vertical="center" wrapText="1"/>
    </xf>
    <xf borderId="7" fillId="2" fontId="5" numFmtId="1" xfId="0" applyAlignment="1" applyBorder="1" applyFont="1" applyNumberFormat="1">
      <alignment horizontal="center" shrinkToFit="0" vertical="center" wrapText="1"/>
    </xf>
    <xf borderId="7" fillId="2" fontId="5" numFmtId="164" xfId="0" applyAlignment="1" applyBorder="1" applyFont="1" applyNumberFormat="1">
      <alignment horizontal="center" shrinkToFit="0" vertical="center" wrapText="1"/>
    </xf>
    <xf borderId="7" fillId="2" fontId="5" numFmtId="166" xfId="0" applyAlignment="1" applyBorder="1" applyFont="1" applyNumberFormat="1">
      <alignment horizontal="center" shrinkToFit="0" vertical="center" wrapText="1"/>
    </xf>
    <xf borderId="1" fillId="2" fontId="28" numFmtId="0" xfId="0" applyAlignment="1" applyBorder="1" applyFont="1">
      <alignment horizontal="center" shrinkToFit="0" vertical="center" wrapText="0"/>
    </xf>
    <xf borderId="7" fillId="3" fontId="29" numFmtId="0" xfId="0" applyAlignment="1" applyBorder="1" applyFont="1">
      <alignment horizontal="left" shrinkToFit="0" vertical="center" wrapText="1"/>
    </xf>
    <xf borderId="11" fillId="0" fontId="2" numFmtId="0" xfId="0" applyBorder="1" applyFont="1"/>
    <xf borderId="5" fillId="2" fontId="5" numFmtId="0" xfId="0" applyAlignment="1" applyBorder="1" applyFont="1">
      <alignment horizontal="center" shrinkToFit="0" vertical="center" wrapText="1"/>
    </xf>
    <xf borderId="12" fillId="6" fontId="13" numFmtId="0" xfId="0" applyAlignment="1" applyBorder="1" applyFont="1">
      <alignment shrinkToFit="0" vertical="bottom" wrapText="0"/>
    </xf>
    <xf borderId="5" fillId="6" fontId="30" numFmtId="0" xfId="0" applyAlignment="1" applyBorder="1" applyFont="1">
      <alignment horizontal="left" shrinkToFit="0" vertical="center" wrapText="1"/>
    </xf>
    <xf borderId="12" fillId="4" fontId="13" numFmtId="0" xfId="0" applyAlignment="1" applyBorder="1" applyFont="1">
      <alignment shrinkToFit="0" vertical="bottom" wrapText="0"/>
    </xf>
    <xf borderId="5" fillId="4" fontId="30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4">
    <dxf>
      <font>
        <b/>
        <sz val="9.0"/>
        <color rgb="FFDC2626"/>
        <name val="Arial"/>
      </font>
      <fill>
        <patternFill patternType="solid">
          <fgColor rgb="FFFEF2F2"/>
          <bgColor rgb="FFFEF2F2"/>
        </patternFill>
      </fill>
      <border/>
    </dxf>
    <dxf>
      <font>
        <b/>
        <sz val="9.0"/>
        <color rgb="FFD97706"/>
        <name val="Arial"/>
      </font>
      <fill>
        <patternFill patternType="solid">
          <fgColor rgb="FFFFFBEB"/>
          <bgColor rgb="FFFFFBEB"/>
        </patternFill>
      </fill>
      <border/>
    </dxf>
    <dxf>
      <font>
        <b/>
        <sz val="9.0"/>
        <color rgb="FF16A34A"/>
        <name val="Arial"/>
      </font>
      <fill>
        <patternFill patternType="solid">
          <fgColor rgb="FFF0FDF4"/>
          <bgColor rgb="FFF0FDF4"/>
        </patternFill>
      </fill>
      <border/>
    </dxf>
    <dxf>
      <font>
        <b/>
        <sz val="9.0"/>
        <color rgb="FF166534"/>
        <name val="Arial"/>
      </font>
      <fill>
        <patternFill patternType="solid">
          <fgColor rgb="FFDCFCE7"/>
          <bgColor rgb="FFDCFCE7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15</xdr:col>
      <xdr:colOff>0</xdr:colOff>
      <xdr:row>0</xdr:row>
      <xdr:rowOff>0</xdr:rowOff>
    </xdr:from>
    <xdr:ext cx="581025" cy="5810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1B3A6B"/>
    <pageSetUpPr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1.0"/>
    <col customWidth="1" min="2" max="2" width="22.0"/>
    <col customWidth="1" min="3" max="3" width="18.0"/>
    <col customWidth="1" min="4" max="4" width="16.0"/>
    <col customWidth="1" min="5" max="5" width="24.0"/>
    <col customWidth="1" min="6" max="7" width="14.0"/>
    <col customWidth="1" min="8" max="11" width="13.0"/>
    <col customWidth="1" min="12" max="12" width="22.0"/>
    <col customWidth="1" min="13" max="13" width="13.0"/>
    <col customWidth="1" min="14" max="14" width="11.0"/>
    <col customWidth="1" min="15" max="15" width="13.0"/>
    <col customWidth="1" min="16" max="26" width="8.71"/>
  </cols>
  <sheetData>
    <row r="1" ht="49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4"/>
      <c r="T1" s="5"/>
    </row>
    <row r="2" ht="18.0" customHeight="1">
      <c r="A2" s="6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T2" s="5"/>
    </row>
    <row r="3" ht="37.5" customHeight="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8" t="s">
        <v>13</v>
      </c>
      <c r="M3" s="7" t="s">
        <v>14</v>
      </c>
      <c r="N3" s="7" t="s">
        <v>15</v>
      </c>
      <c r="O3" s="7" t="s">
        <v>16</v>
      </c>
      <c r="T3" s="5"/>
    </row>
    <row r="4" ht="27.75" customHeight="1">
      <c r="A4" s="9">
        <v>1.0</v>
      </c>
      <c r="B4" s="10" t="s">
        <v>17</v>
      </c>
      <c r="C4" s="11" t="s">
        <v>18</v>
      </c>
      <c r="D4" s="11" t="s">
        <v>19</v>
      </c>
      <c r="E4" s="11" t="s">
        <v>20</v>
      </c>
      <c r="F4" s="12" t="s">
        <v>21</v>
      </c>
      <c r="G4" s="13">
        <v>12000.0</v>
      </c>
      <c r="H4" s="14">
        <v>0.35</v>
      </c>
      <c r="I4" s="15">
        <f t="shared" ref="I4:I8" si="1">H4*G4</f>
        <v>4200</v>
      </c>
      <c r="J4" s="16" t="s">
        <v>22</v>
      </c>
      <c r="K4" s="16" t="s">
        <v>23</v>
      </c>
      <c r="L4" s="11" t="s">
        <v>24</v>
      </c>
      <c r="M4" s="16" t="s">
        <v>25</v>
      </c>
      <c r="N4" s="17">
        <f t="shared" ref="N4:N8" si="2">IF(K4="","",TODAY()-K4)</f>
        <v>399</v>
      </c>
      <c r="O4" s="9" t="str">
        <f t="shared" ref="O4:O8" si="3">IF(F4="Cerrado Ganado","GANADO",IF(F4="Cerrado Perdido","PERDIDO",IF(N4&gt;=14,"URGENTE",IF(N4&gt;=7,"ATENCIÓN","ACTIVO"))))</f>
        <v>URGENTE</v>
      </c>
    </row>
    <row r="5" ht="27.75" customHeight="1">
      <c r="A5" s="18">
        <v>2.0</v>
      </c>
      <c r="B5" s="19" t="s">
        <v>26</v>
      </c>
      <c r="C5" s="20" t="s">
        <v>27</v>
      </c>
      <c r="D5" s="20" t="s">
        <v>28</v>
      </c>
      <c r="E5" s="20" t="s">
        <v>29</v>
      </c>
      <c r="F5" s="21" t="s">
        <v>30</v>
      </c>
      <c r="G5" s="22">
        <v>8500.0</v>
      </c>
      <c r="H5" s="23">
        <v>0.55</v>
      </c>
      <c r="I5" s="24">
        <f t="shared" si="1"/>
        <v>4675</v>
      </c>
      <c r="J5" s="25" t="s">
        <v>31</v>
      </c>
      <c r="K5" s="25" t="s">
        <v>32</v>
      </c>
      <c r="L5" s="20" t="s">
        <v>33</v>
      </c>
      <c r="M5" s="25" t="s">
        <v>34</v>
      </c>
      <c r="N5" s="26">
        <f t="shared" si="2"/>
        <v>400</v>
      </c>
      <c r="O5" s="18" t="str">
        <f t="shared" si="3"/>
        <v>URGENTE</v>
      </c>
    </row>
    <row r="6" ht="27.75" customHeight="1">
      <c r="A6" s="9">
        <v>3.0</v>
      </c>
      <c r="B6" s="10" t="s">
        <v>35</v>
      </c>
      <c r="C6" s="11" t="s">
        <v>36</v>
      </c>
      <c r="D6" s="11" t="s">
        <v>37</v>
      </c>
      <c r="E6" s="11" t="s">
        <v>38</v>
      </c>
      <c r="F6" s="27" t="s">
        <v>39</v>
      </c>
      <c r="G6" s="13">
        <v>15000.0</v>
      </c>
      <c r="H6" s="14">
        <v>0.75</v>
      </c>
      <c r="I6" s="15">
        <f t="shared" si="1"/>
        <v>11250</v>
      </c>
      <c r="J6" s="16" t="s">
        <v>40</v>
      </c>
      <c r="K6" s="16" t="s">
        <v>41</v>
      </c>
      <c r="L6" s="11" t="s">
        <v>42</v>
      </c>
      <c r="M6" s="16" t="s">
        <v>43</v>
      </c>
      <c r="N6" s="17">
        <f t="shared" si="2"/>
        <v>402</v>
      </c>
      <c r="O6" s="9" t="str">
        <f t="shared" si="3"/>
        <v>URGENTE</v>
      </c>
    </row>
    <row r="7" ht="27.75" customHeight="1">
      <c r="A7" s="18">
        <v>4.0</v>
      </c>
      <c r="B7" s="19" t="s">
        <v>44</v>
      </c>
      <c r="C7" s="20" t="s">
        <v>45</v>
      </c>
      <c r="D7" s="20" t="s">
        <v>46</v>
      </c>
      <c r="E7" s="20" t="s">
        <v>47</v>
      </c>
      <c r="F7" s="28" t="s">
        <v>48</v>
      </c>
      <c r="G7" s="22">
        <v>5000.0</v>
      </c>
      <c r="H7" s="23">
        <v>0.15</v>
      </c>
      <c r="I7" s="24">
        <f t="shared" si="1"/>
        <v>750</v>
      </c>
      <c r="J7" s="25" t="s">
        <v>49</v>
      </c>
      <c r="K7" s="25" t="s">
        <v>49</v>
      </c>
      <c r="L7" s="20" t="s">
        <v>50</v>
      </c>
      <c r="M7" s="25" t="s">
        <v>41</v>
      </c>
      <c r="N7" s="26">
        <f t="shared" si="2"/>
        <v>407</v>
      </c>
      <c r="O7" s="18" t="str">
        <f t="shared" si="3"/>
        <v>URGENTE</v>
      </c>
    </row>
    <row r="8" ht="27.75" customHeight="1">
      <c r="A8" s="9">
        <v>5.0</v>
      </c>
      <c r="B8" s="10" t="s">
        <v>51</v>
      </c>
      <c r="C8" s="11" t="s">
        <v>52</v>
      </c>
      <c r="D8" s="11" t="s">
        <v>53</v>
      </c>
      <c r="E8" s="11" t="s">
        <v>54</v>
      </c>
      <c r="F8" s="29" t="s">
        <v>55</v>
      </c>
      <c r="G8" s="13">
        <v>20000.0</v>
      </c>
      <c r="H8" s="14">
        <v>0.25</v>
      </c>
      <c r="I8" s="15">
        <f t="shared" si="1"/>
        <v>5000</v>
      </c>
      <c r="J8" s="16" t="s">
        <v>56</v>
      </c>
      <c r="K8" s="16" t="s">
        <v>57</v>
      </c>
      <c r="L8" s="11" t="s">
        <v>58</v>
      </c>
      <c r="M8" s="16" t="s">
        <v>59</v>
      </c>
      <c r="N8" s="17">
        <f t="shared" si="2"/>
        <v>403</v>
      </c>
      <c r="O8" s="9" t="str">
        <f t="shared" si="3"/>
        <v>URGENTE</v>
      </c>
    </row>
    <row r="9" ht="27.75" customHeight="1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</row>
    <row r="10" ht="27.75" customHeight="1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</row>
    <row r="11" ht="27.75" customHeight="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</row>
    <row r="12" ht="27.75" customHeight="1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</row>
    <row r="13" ht="27.75" customHeight="1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</row>
    <row r="14" ht="25.5" customHeight="1">
      <c r="A14" s="31"/>
      <c r="B14" s="31"/>
      <c r="C14" s="31"/>
      <c r="D14" s="31"/>
      <c r="E14" s="31"/>
      <c r="F14" s="31"/>
      <c r="G14" s="31"/>
      <c r="H14" s="31"/>
      <c r="I14" s="15" t="str">
        <f t="shared" ref="I14:I53" si="4">IF(G14="","",H14*G14)</f>
        <v/>
      </c>
      <c r="J14" s="31"/>
      <c r="K14" s="31"/>
      <c r="L14" s="31"/>
      <c r="M14" s="31"/>
      <c r="N14" s="32" t="str">
        <f t="shared" ref="N14:N53" si="5">IF(K14="","",TODAY()-K14)</f>
        <v/>
      </c>
      <c r="O14" s="33" t="str">
        <f t="shared" ref="O14:O53" si="6">IF(F14="Cerrado Ganado","GANADO",IF(F14="Cerrado Perdido","PERDIDO",IF(N14&gt;=14,"URGENTE",IF(N14&gt;=7,"ATENCIÓN","ACTIVO"))))</f>
        <v>URGENTE</v>
      </c>
    </row>
    <row r="15" ht="25.5" customHeight="1">
      <c r="A15" s="30"/>
      <c r="B15" s="30"/>
      <c r="C15" s="30"/>
      <c r="D15" s="30"/>
      <c r="E15" s="30"/>
      <c r="F15" s="30"/>
      <c r="G15" s="30"/>
      <c r="H15" s="30"/>
      <c r="I15" s="24" t="str">
        <f t="shared" si="4"/>
        <v/>
      </c>
      <c r="J15" s="30"/>
      <c r="K15" s="30"/>
      <c r="L15" s="30"/>
      <c r="M15" s="30"/>
      <c r="N15" s="34" t="str">
        <f t="shared" si="5"/>
        <v/>
      </c>
      <c r="O15" s="35" t="str">
        <f t="shared" si="6"/>
        <v>URGENTE</v>
      </c>
    </row>
    <row r="16" ht="25.5" customHeight="1">
      <c r="A16" s="31"/>
      <c r="B16" s="31"/>
      <c r="C16" s="31"/>
      <c r="D16" s="31"/>
      <c r="E16" s="31"/>
      <c r="F16" s="31"/>
      <c r="G16" s="31"/>
      <c r="H16" s="31"/>
      <c r="I16" s="15" t="str">
        <f t="shared" si="4"/>
        <v/>
      </c>
      <c r="J16" s="31"/>
      <c r="K16" s="31"/>
      <c r="L16" s="31"/>
      <c r="M16" s="31"/>
      <c r="N16" s="32" t="str">
        <f t="shared" si="5"/>
        <v/>
      </c>
      <c r="O16" s="33" t="str">
        <f t="shared" si="6"/>
        <v>URGENTE</v>
      </c>
    </row>
    <row r="17" ht="25.5" customHeight="1">
      <c r="A17" s="30"/>
      <c r="B17" s="30"/>
      <c r="C17" s="30"/>
      <c r="D17" s="30"/>
      <c r="E17" s="30"/>
      <c r="F17" s="30"/>
      <c r="G17" s="30"/>
      <c r="H17" s="30"/>
      <c r="I17" s="24" t="str">
        <f t="shared" si="4"/>
        <v/>
      </c>
      <c r="J17" s="30"/>
      <c r="K17" s="30"/>
      <c r="L17" s="30"/>
      <c r="M17" s="30"/>
      <c r="N17" s="34" t="str">
        <f t="shared" si="5"/>
        <v/>
      </c>
      <c r="O17" s="35" t="str">
        <f t="shared" si="6"/>
        <v>URGENTE</v>
      </c>
    </row>
    <row r="18" ht="25.5" customHeight="1">
      <c r="A18" s="31"/>
      <c r="B18" s="31"/>
      <c r="C18" s="31"/>
      <c r="D18" s="31"/>
      <c r="E18" s="31"/>
      <c r="F18" s="31"/>
      <c r="G18" s="31"/>
      <c r="H18" s="31"/>
      <c r="I18" s="15" t="str">
        <f t="shared" si="4"/>
        <v/>
      </c>
      <c r="J18" s="31"/>
      <c r="K18" s="31"/>
      <c r="L18" s="31"/>
      <c r="M18" s="31"/>
      <c r="N18" s="32" t="str">
        <f t="shared" si="5"/>
        <v/>
      </c>
      <c r="O18" s="33" t="str">
        <f t="shared" si="6"/>
        <v>URGENTE</v>
      </c>
    </row>
    <row r="19" ht="25.5" customHeight="1">
      <c r="A19" s="30"/>
      <c r="B19" s="30"/>
      <c r="C19" s="30"/>
      <c r="D19" s="30"/>
      <c r="E19" s="30"/>
      <c r="F19" s="30"/>
      <c r="G19" s="30"/>
      <c r="H19" s="30"/>
      <c r="I19" s="24" t="str">
        <f t="shared" si="4"/>
        <v/>
      </c>
      <c r="J19" s="30"/>
      <c r="K19" s="30"/>
      <c r="L19" s="30"/>
      <c r="M19" s="30"/>
      <c r="N19" s="34" t="str">
        <f t="shared" si="5"/>
        <v/>
      </c>
      <c r="O19" s="35" t="str">
        <f t="shared" si="6"/>
        <v>URGENTE</v>
      </c>
    </row>
    <row r="20" ht="25.5" customHeight="1">
      <c r="A20" s="31"/>
      <c r="B20" s="31"/>
      <c r="C20" s="31"/>
      <c r="D20" s="31"/>
      <c r="E20" s="31"/>
      <c r="F20" s="31"/>
      <c r="G20" s="31"/>
      <c r="H20" s="31"/>
      <c r="I20" s="15" t="str">
        <f t="shared" si="4"/>
        <v/>
      </c>
      <c r="J20" s="31"/>
      <c r="K20" s="31"/>
      <c r="L20" s="31"/>
      <c r="M20" s="31"/>
      <c r="N20" s="32" t="str">
        <f t="shared" si="5"/>
        <v/>
      </c>
      <c r="O20" s="33" t="str">
        <f t="shared" si="6"/>
        <v>URGENTE</v>
      </c>
    </row>
    <row r="21" ht="25.5" customHeight="1">
      <c r="A21" s="30"/>
      <c r="B21" s="30"/>
      <c r="C21" s="30"/>
      <c r="D21" s="30"/>
      <c r="E21" s="30"/>
      <c r="F21" s="30"/>
      <c r="G21" s="30"/>
      <c r="H21" s="30"/>
      <c r="I21" s="24" t="str">
        <f t="shared" si="4"/>
        <v/>
      </c>
      <c r="J21" s="30"/>
      <c r="K21" s="30"/>
      <c r="L21" s="30"/>
      <c r="M21" s="30"/>
      <c r="N21" s="34" t="str">
        <f t="shared" si="5"/>
        <v/>
      </c>
      <c r="O21" s="35" t="str">
        <f t="shared" si="6"/>
        <v>URGENTE</v>
      </c>
    </row>
    <row r="22" ht="25.5" customHeight="1">
      <c r="A22" s="31"/>
      <c r="B22" s="31"/>
      <c r="C22" s="31"/>
      <c r="D22" s="31"/>
      <c r="E22" s="31"/>
      <c r="F22" s="31"/>
      <c r="G22" s="31"/>
      <c r="H22" s="31"/>
      <c r="I22" s="15" t="str">
        <f t="shared" si="4"/>
        <v/>
      </c>
      <c r="J22" s="31"/>
      <c r="K22" s="31"/>
      <c r="L22" s="31"/>
      <c r="M22" s="31"/>
      <c r="N22" s="32" t="str">
        <f t="shared" si="5"/>
        <v/>
      </c>
      <c r="O22" s="33" t="str">
        <f t="shared" si="6"/>
        <v>URGENTE</v>
      </c>
    </row>
    <row r="23" ht="25.5" customHeight="1">
      <c r="A23" s="30"/>
      <c r="B23" s="30"/>
      <c r="C23" s="30"/>
      <c r="D23" s="30"/>
      <c r="E23" s="30"/>
      <c r="F23" s="30"/>
      <c r="G23" s="30"/>
      <c r="H23" s="30"/>
      <c r="I23" s="24" t="str">
        <f t="shared" si="4"/>
        <v/>
      </c>
      <c r="J23" s="30"/>
      <c r="K23" s="30"/>
      <c r="L23" s="30"/>
      <c r="M23" s="30"/>
      <c r="N23" s="34" t="str">
        <f t="shared" si="5"/>
        <v/>
      </c>
      <c r="O23" s="35" t="str">
        <f t="shared" si="6"/>
        <v>URGENTE</v>
      </c>
    </row>
    <row r="24" ht="25.5" customHeight="1">
      <c r="A24" s="31"/>
      <c r="B24" s="31"/>
      <c r="C24" s="31"/>
      <c r="D24" s="31"/>
      <c r="E24" s="31"/>
      <c r="F24" s="31"/>
      <c r="G24" s="31"/>
      <c r="H24" s="31"/>
      <c r="I24" s="15" t="str">
        <f t="shared" si="4"/>
        <v/>
      </c>
      <c r="J24" s="31"/>
      <c r="K24" s="31"/>
      <c r="L24" s="31"/>
      <c r="M24" s="31"/>
      <c r="N24" s="32" t="str">
        <f t="shared" si="5"/>
        <v/>
      </c>
      <c r="O24" s="33" t="str">
        <f t="shared" si="6"/>
        <v>URGENTE</v>
      </c>
    </row>
    <row r="25" ht="25.5" customHeight="1">
      <c r="A25" s="30"/>
      <c r="B25" s="30"/>
      <c r="C25" s="30"/>
      <c r="D25" s="30"/>
      <c r="E25" s="30"/>
      <c r="F25" s="30"/>
      <c r="G25" s="30"/>
      <c r="H25" s="30"/>
      <c r="I25" s="24" t="str">
        <f t="shared" si="4"/>
        <v/>
      </c>
      <c r="J25" s="30"/>
      <c r="K25" s="30"/>
      <c r="L25" s="30"/>
      <c r="M25" s="30"/>
      <c r="N25" s="34" t="str">
        <f t="shared" si="5"/>
        <v/>
      </c>
      <c r="O25" s="35" t="str">
        <f t="shared" si="6"/>
        <v>URGENTE</v>
      </c>
    </row>
    <row r="26" ht="25.5" customHeight="1">
      <c r="A26" s="31"/>
      <c r="B26" s="31"/>
      <c r="C26" s="31"/>
      <c r="D26" s="31"/>
      <c r="E26" s="31"/>
      <c r="F26" s="31"/>
      <c r="G26" s="31"/>
      <c r="H26" s="31"/>
      <c r="I26" s="15" t="str">
        <f t="shared" si="4"/>
        <v/>
      </c>
      <c r="J26" s="31"/>
      <c r="K26" s="31"/>
      <c r="L26" s="31"/>
      <c r="M26" s="31"/>
      <c r="N26" s="32" t="str">
        <f t="shared" si="5"/>
        <v/>
      </c>
      <c r="O26" s="33" t="str">
        <f t="shared" si="6"/>
        <v>URGENTE</v>
      </c>
    </row>
    <row r="27" ht="25.5" customHeight="1">
      <c r="A27" s="30"/>
      <c r="B27" s="30"/>
      <c r="C27" s="30"/>
      <c r="D27" s="30"/>
      <c r="E27" s="30"/>
      <c r="F27" s="30"/>
      <c r="G27" s="30"/>
      <c r="H27" s="30"/>
      <c r="I27" s="24" t="str">
        <f t="shared" si="4"/>
        <v/>
      </c>
      <c r="J27" s="30"/>
      <c r="K27" s="30"/>
      <c r="L27" s="30"/>
      <c r="M27" s="30"/>
      <c r="N27" s="34" t="str">
        <f t="shared" si="5"/>
        <v/>
      </c>
      <c r="O27" s="35" t="str">
        <f t="shared" si="6"/>
        <v>URGENTE</v>
      </c>
    </row>
    <row r="28" ht="25.5" customHeight="1">
      <c r="A28" s="31"/>
      <c r="B28" s="31"/>
      <c r="C28" s="31"/>
      <c r="D28" s="31"/>
      <c r="E28" s="31"/>
      <c r="F28" s="31"/>
      <c r="G28" s="31"/>
      <c r="H28" s="31"/>
      <c r="I28" s="15" t="str">
        <f t="shared" si="4"/>
        <v/>
      </c>
      <c r="J28" s="31"/>
      <c r="K28" s="31"/>
      <c r="L28" s="31"/>
      <c r="M28" s="31"/>
      <c r="N28" s="32" t="str">
        <f t="shared" si="5"/>
        <v/>
      </c>
      <c r="O28" s="33" t="str">
        <f t="shared" si="6"/>
        <v>URGENTE</v>
      </c>
    </row>
    <row r="29" ht="25.5" customHeight="1">
      <c r="A29" s="30"/>
      <c r="B29" s="30"/>
      <c r="C29" s="30"/>
      <c r="D29" s="30"/>
      <c r="E29" s="30"/>
      <c r="F29" s="30"/>
      <c r="G29" s="30"/>
      <c r="H29" s="30"/>
      <c r="I29" s="24" t="str">
        <f t="shared" si="4"/>
        <v/>
      </c>
      <c r="J29" s="30"/>
      <c r="K29" s="30"/>
      <c r="L29" s="30"/>
      <c r="M29" s="30"/>
      <c r="N29" s="34" t="str">
        <f t="shared" si="5"/>
        <v/>
      </c>
      <c r="O29" s="35" t="str">
        <f t="shared" si="6"/>
        <v>URGENTE</v>
      </c>
    </row>
    <row r="30" ht="25.5" customHeight="1">
      <c r="A30" s="31"/>
      <c r="B30" s="31"/>
      <c r="C30" s="31"/>
      <c r="D30" s="31"/>
      <c r="E30" s="31"/>
      <c r="F30" s="31"/>
      <c r="G30" s="31"/>
      <c r="H30" s="31"/>
      <c r="I30" s="15" t="str">
        <f t="shared" si="4"/>
        <v/>
      </c>
      <c r="J30" s="31"/>
      <c r="K30" s="31"/>
      <c r="L30" s="31"/>
      <c r="M30" s="31"/>
      <c r="N30" s="32" t="str">
        <f t="shared" si="5"/>
        <v/>
      </c>
      <c r="O30" s="33" t="str">
        <f t="shared" si="6"/>
        <v>URGENTE</v>
      </c>
    </row>
    <row r="31" ht="25.5" customHeight="1">
      <c r="A31" s="30"/>
      <c r="B31" s="30"/>
      <c r="C31" s="30"/>
      <c r="D31" s="30"/>
      <c r="E31" s="30"/>
      <c r="F31" s="30"/>
      <c r="G31" s="30"/>
      <c r="H31" s="30"/>
      <c r="I31" s="24" t="str">
        <f t="shared" si="4"/>
        <v/>
      </c>
      <c r="J31" s="30"/>
      <c r="K31" s="30"/>
      <c r="L31" s="30"/>
      <c r="M31" s="30"/>
      <c r="N31" s="34" t="str">
        <f t="shared" si="5"/>
        <v/>
      </c>
      <c r="O31" s="35" t="str">
        <f t="shared" si="6"/>
        <v>URGENTE</v>
      </c>
    </row>
    <row r="32" ht="25.5" customHeight="1">
      <c r="A32" s="31"/>
      <c r="B32" s="31"/>
      <c r="C32" s="31"/>
      <c r="D32" s="31"/>
      <c r="E32" s="31"/>
      <c r="F32" s="31"/>
      <c r="G32" s="31"/>
      <c r="H32" s="31"/>
      <c r="I32" s="15" t="str">
        <f t="shared" si="4"/>
        <v/>
      </c>
      <c r="J32" s="31"/>
      <c r="K32" s="31"/>
      <c r="L32" s="31"/>
      <c r="M32" s="31"/>
      <c r="N32" s="32" t="str">
        <f t="shared" si="5"/>
        <v/>
      </c>
      <c r="O32" s="33" t="str">
        <f t="shared" si="6"/>
        <v>URGENTE</v>
      </c>
    </row>
    <row r="33" ht="25.5" customHeight="1">
      <c r="A33" s="30"/>
      <c r="B33" s="30"/>
      <c r="C33" s="30"/>
      <c r="D33" s="30"/>
      <c r="E33" s="30"/>
      <c r="F33" s="30"/>
      <c r="G33" s="30"/>
      <c r="H33" s="30"/>
      <c r="I33" s="24" t="str">
        <f t="shared" si="4"/>
        <v/>
      </c>
      <c r="J33" s="30"/>
      <c r="K33" s="30"/>
      <c r="L33" s="30"/>
      <c r="M33" s="30"/>
      <c r="N33" s="34" t="str">
        <f t="shared" si="5"/>
        <v/>
      </c>
      <c r="O33" s="35" t="str">
        <f t="shared" si="6"/>
        <v>URGENTE</v>
      </c>
    </row>
    <row r="34" ht="25.5" customHeight="1">
      <c r="A34" s="31"/>
      <c r="B34" s="31"/>
      <c r="C34" s="31"/>
      <c r="D34" s="31"/>
      <c r="E34" s="31"/>
      <c r="F34" s="31"/>
      <c r="G34" s="31"/>
      <c r="H34" s="31"/>
      <c r="I34" s="15" t="str">
        <f t="shared" si="4"/>
        <v/>
      </c>
      <c r="J34" s="31"/>
      <c r="K34" s="31"/>
      <c r="L34" s="31"/>
      <c r="M34" s="31"/>
      <c r="N34" s="32" t="str">
        <f t="shared" si="5"/>
        <v/>
      </c>
      <c r="O34" s="33" t="str">
        <f t="shared" si="6"/>
        <v>URGENTE</v>
      </c>
    </row>
    <row r="35" ht="25.5" customHeight="1">
      <c r="A35" s="30"/>
      <c r="B35" s="30"/>
      <c r="C35" s="30"/>
      <c r="D35" s="30"/>
      <c r="E35" s="30"/>
      <c r="F35" s="30"/>
      <c r="G35" s="30"/>
      <c r="H35" s="30"/>
      <c r="I35" s="24" t="str">
        <f t="shared" si="4"/>
        <v/>
      </c>
      <c r="J35" s="30"/>
      <c r="K35" s="30"/>
      <c r="L35" s="30"/>
      <c r="M35" s="30"/>
      <c r="N35" s="34" t="str">
        <f t="shared" si="5"/>
        <v/>
      </c>
      <c r="O35" s="35" t="str">
        <f t="shared" si="6"/>
        <v>URGENTE</v>
      </c>
    </row>
    <row r="36" ht="25.5" customHeight="1">
      <c r="A36" s="31"/>
      <c r="B36" s="31"/>
      <c r="C36" s="31"/>
      <c r="D36" s="31"/>
      <c r="E36" s="31"/>
      <c r="F36" s="31"/>
      <c r="G36" s="31"/>
      <c r="H36" s="31"/>
      <c r="I36" s="15" t="str">
        <f t="shared" si="4"/>
        <v/>
      </c>
      <c r="J36" s="31"/>
      <c r="K36" s="31"/>
      <c r="L36" s="31"/>
      <c r="M36" s="31"/>
      <c r="N36" s="32" t="str">
        <f t="shared" si="5"/>
        <v/>
      </c>
      <c r="O36" s="33" t="str">
        <f t="shared" si="6"/>
        <v>URGENTE</v>
      </c>
    </row>
    <row r="37" ht="25.5" customHeight="1">
      <c r="A37" s="30"/>
      <c r="B37" s="30"/>
      <c r="C37" s="30"/>
      <c r="D37" s="30"/>
      <c r="E37" s="30"/>
      <c r="F37" s="30"/>
      <c r="G37" s="30"/>
      <c r="H37" s="30"/>
      <c r="I37" s="24" t="str">
        <f t="shared" si="4"/>
        <v/>
      </c>
      <c r="J37" s="30"/>
      <c r="K37" s="30"/>
      <c r="L37" s="30"/>
      <c r="M37" s="30"/>
      <c r="N37" s="34" t="str">
        <f t="shared" si="5"/>
        <v/>
      </c>
      <c r="O37" s="35" t="str">
        <f t="shared" si="6"/>
        <v>URGENTE</v>
      </c>
    </row>
    <row r="38" ht="25.5" customHeight="1">
      <c r="A38" s="31"/>
      <c r="B38" s="31"/>
      <c r="C38" s="31"/>
      <c r="D38" s="31"/>
      <c r="E38" s="31"/>
      <c r="F38" s="31"/>
      <c r="G38" s="31"/>
      <c r="H38" s="31"/>
      <c r="I38" s="15" t="str">
        <f t="shared" si="4"/>
        <v/>
      </c>
      <c r="J38" s="31"/>
      <c r="K38" s="31"/>
      <c r="L38" s="31"/>
      <c r="M38" s="31"/>
      <c r="N38" s="32" t="str">
        <f t="shared" si="5"/>
        <v/>
      </c>
      <c r="O38" s="33" t="str">
        <f t="shared" si="6"/>
        <v>URGENTE</v>
      </c>
    </row>
    <row r="39" ht="25.5" customHeight="1">
      <c r="A39" s="30"/>
      <c r="B39" s="30"/>
      <c r="C39" s="30"/>
      <c r="D39" s="30"/>
      <c r="E39" s="30"/>
      <c r="F39" s="30"/>
      <c r="G39" s="30"/>
      <c r="H39" s="30"/>
      <c r="I39" s="24" t="str">
        <f t="shared" si="4"/>
        <v/>
      </c>
      <c r="J39" s="30"/>
      <c r="K39" s="30"/>
      <c r="L39" s="30"/>
      <c r="M39" s="30"/>
      <c r="N39" s="34" t="str">
        <f t="shared" si="5"/>
        <v/>
      </c>
      <c r="O39" s="35" t="str">
        <f t="shared" si="6"/>
        <v>URGENTE</v>
      </c>
    </row>
    <row r="40" ht="25.5" customHeight="1">
      <c r="A40" s="31"/>
      <c r="B40" s="31"/>
      <c r="C40" s="31"/>
      <c r="D40" s="31"/>
      <c r="E40" s="31"/>
      <c r="F40" s="31"/>
      <c r="G40" s="31"/>
      <c r="H40" s="31"/>
      <c r="I40" s="15" t="str">
        <f t="shared" si="4"/>
        <v/>
      </c>
      <c r="J40" s="31"/>
      <c r="K40" s="31"/>
      <c r="L40" s="31"/>
      <c r="M40" s="31"/>
      <c r="N40" s="32" t="str">
        <f t="shared" si="5"/>
        <v/>
      </c>
      <c r="O40" s="33" t="str">
        <f t="shared" si="6"/>
        <v>URGENTE</v>
      </c>
    </row>
    <row r="41" ht="25.5" customHeight="1">
      <c r="A41" s="30"/>
      <c r="B41" s="30"/>
      <c r="C41" s="30"/>
      <c r="D41" s="30"/>
      <c r="E41" s="30"/>
      <c r="F41" s="30"/>
      <c r="G41" s="30"/>
      <c r="H41" s="30"/>
      <c r="I41" s="24" t="str">
        <f t="shared" si="4"/>
        <v/>
      </c>
      <c r="J41" s="30"/>
      <c r="K41" s="30"/>
      <c r="L41" s="30"/>
      <c r="M41" s="30"/>
      <c r="N41" s="34" t="str">
        <f t="shared" si="5"/>
        <v/>
      </c>
      <c r="O41" s="35" t="str">
        <f t="shared" si="6"/>
        <v>URGENTE</v>
      </c>
    </row>
    <row r="42" ht="25.5" customHeight="1">
      <c r="A42" s="31"/>
      <c r="B42" s="31"/>
      <c r="C42" s="31"/>
      <c r="D42" s="31"/>
      <c r="E42" s="31"/>
      <c r="F42" s="31"/>
      <c r="G42" s="31"/>
      <c r="H42" s="31"/>
      <c r="I42" s="15" t="str">
        <f t="shared" si="4"/>
        <v/>
      </c>
      <c r="J42" s="31"/>
      <c r="K42" s="31"/>
      <c r="L42" s="31"/>
      <c r="M42" s="31"/>
      <c r="N42" s="32" t="str">
        <f t="shared" si="5"/>
        <v/>
      </c>
      <c r="O42" s="33" t="str">
        <f t="shared" si="6"/>
        <v>URGENTE</v>
      </c>
    </row>
    <row r="43" ht="25.5" customHeight="1">
      <c r="A43" s="30"/>
      <c r="B43" s="30"/>
      <c r="C43" s="30"/>
      <c r="D43" s="30"/>
      <c r="E43" s="30"/>
      <c r="F43" s="30"/>
      <c r="G43" s="30"/>
      <c r="H43" s="30"/>
      <c r="I43" s="24" t="str">
        <f t="shared" si="4"/>
        <v/>
      </c>
      <c r="J43" s="30"/>
      <c r="K43" s="30"/>
      <c r="L43" s="30"/>
      <c r="M43" s="30"/>
      <c r="N43" s="34" t="str">
        <f t="shared" si="5"/>
        <v/>
      </c>
      <c r="O43" s="35" t="str">
        <f t="shared" si="6"/>
        <v>URGENTE</v>
      </c>
    </row>
    <row r="44" ht="25.5" customHeight="1">
      <c r="A44" s="31"/>
      <c r="B44" s="31"/>
      <c r="C44" s="31"/>
      <c r="D44" s="31"/>
      <c r="E44" s="31"/>
      <c r="F44" s="31"/>
      <c r="G44" s="31"/>
      <c r="H44" s="31"/>
      <c r="I44" s="15" t="str">
        <f t="shared" si="4"/>
        <v/>
      </c>
      <c r="J44" s="31"/>
      <c r="K44" s="31"/>
      <c r="L44" s="31"/>
      <c r="M44" s="31"/>
      <c r="N44" s="32" t="str">
        <f t="shared" si="5"/>
        <v/>
      </c>
      <c r="O44" s="33" t="str">
        <f t="shared" si="6"/>
        <v>URGENTE</v>
      </c>
    </row>
    <row r="45" ht="25.5" customHeight="1">
      <c r="A45" s="30"/>
      <c r="B45" s="30"/>
      <c r="C45" s="30"/>
      <c r="D45" s="30"/>
      <c r="E45" s="30"/>
      <c r="F45" s="30"/>
      <c r="G45" s="30"/>
      <c r="H45" s="30"/>
      <c r="I45" s="24" t="str">
        <f t="shared" si="4"/>
        <v/>
      </c>
      <c r="J45" s="30"/>
      <c r="K45" s="30"/>
      <c r="L45" s="30"/>
      <c r="M45" s="30"/>
      <c r="N45" s="34" t="str">
        <f t="shared" si="5"/>
        <v/>
      </c>
      <c r="O45" s="35" t="str">
        <f t="shared" si="6"/>
        <v>URGENTE</v>
      </c>
    </row>
    <row r="46" ht="25.5" customHeight="1">
      <c r="A46" s="31"/>
      <c r="B46" s="31"/>
      <c r="C46" s="31"/>
      <c r="D46" s="31"/>
      <c r="E46" s="31"/>
      <c r="F46" s="31"/>
      <c r="G46" s="31"/>
      <c r="H46" s="31"/>
      <c r="I46" s="15" t="str">
        <f t="shared" si="4"/>
        <v/>
      </c>
      <c r="J46" s="31"/>
      <c r="K46" s="31"/>
      <c r="L46" s="31"/>
      <c r="M46" s="31"/>
      <c r="N46" s="32" t="str">
        <f t="shared" si="5"/>
        <v/>
      </c>
      <c r="O46" s="33" t="str">
        <f t="shared" si="6"/>
        <v>URGENTE</v>
      </c>
    </row>
    <row r="47" ht="25.5" customHeight="1">
      <c r="A47" s="30"/>
      <c r="B47" s="30"/>
      <c r="C47" s="30"/>
      <c r="D47" s="30"/>
      <c r="E47" s="30"/>
      <c r="F47" s="30"/>
      <c r="G47" s="30"/>
      <c r="H47" s="30"/>
      <c r="I47" s="24" t="str">
        <f t="shared" si="4"/>
        <v/>
      </c>
      <c r="J47" s="30"/>
      <c r="K47" s="30"/>
      <c r="L47" s="30"/>
      <c r="M47" s="30"/>
      <c r="N47" s="34" t="str">
        <f t="shared" si="5"/>
        <v/>
      </c>
      <c r="O47" s="35" t="str">
        <f t="shared" si="6"/>
        <v>URGENTE</v>
      </c>
    </row>
    <row r="48" ht="25.5" customHeight="1">
      <c r="A48" s="31"/>
      <c r="B48" s="31"/>
      <c r="C48" s="31"/>
      <c r="D48" s="31"/>
      <c r="E48" s="31"/>
      <c r="F48" s="31"/>
      <c r="G48" s="31"/>
      <c r="H48" s="31"/>
      <c r="I48" s="15" t="str">
        <f t="shared" si="4"/>
        <v/>
      </c>
      <c r="J48" s="31"/>
      <c r="K48" s="31"/>
      <c r="L48" s="31"/>
      <c r="M48" s="31"/>
      <c r="N48" s="32" t="str">
        <f t="shared" si="5"/>
        <v/>
      </c>
      <c r="O48" s="33" t="str">
        <f t="shared" si="6"/>
        <v>URGENTE</v>
      </c>
    </row>
    <row r="49" ht="25.5" customHeight="1">
      <c r="A49" s="30"/>
      <c r="B49" s="30"/>
      <c r="C49" s="30"/>
      <c r="D49" s="30"/>
      <c r="E49" s="30"/>
      <c r="F49" s="30"/>
      <c r="G49" s="30"/>
      <c r="H49" s="30"/>
      <c r="I49" s="24" t="str">
        <f t="shared" si="4"/>
        <v/>
      </c>
      <c r="J49" s="30"/>
      <c r="K49" s="30"/>
      <c r="L49" s="30"/>
      <c r="M49" s="30"/>
      <c r="N49" s="34" t="str">
        <f t="shared" si="5"/>
        <v/>
      </c>
      <c r="O49" s="35" t="str">
        <f t="shared" si="6"/>
        <v>URGENTE</v>
      </c>
    </row>
    <row r="50" ht="25.5" customHeight="1">
      <c r="A50" s="31"/>
      <c r="B50" s="31"/>
      <c r="C50" s="31"/>
      <c r="D50" s="31"/>
      <c r="E50" s="31"/>
      <c r="F50" s="31"/>
      <c r="G50" s="31"/>
      <c r="H50" s="31"/>
      <c r="I50" s="15" t="str">
        <f t="shared" si="4"/>
        <v/>
      </c>
      <c r="J50" s="31"/>
      <c r="K50" s="31"/>
      <c r="L50" s="31"/>
      <c r="M50" s="31"/>
      <c r="N50" s="32" t="str">
        <f t="shared" si="5"/>
        <v/>
      </c>
      <c r="O50" s="33" t="str">
        <f t="shared" si="6"/>
        <v>URGENTE</v>
      </c>
    </row>
    <row r="51" ht="25.5" customHeight="1">
      <c r="A51" s="30"/>
      <c r="B51" s="30"/>
      <c r="C51" s="30"/>
      <c r="D51" s="30"/>
      <c r="E51" s="30"/>
      <c r="F51" s="30"/>
      <c r="G51" s="30"/>
      <c r="H51" s="30"/>
      <c r="I51" s="24" t="str">
        <f t="shared" si="4"/>
        <v/>
      </c>
      <c r="J51" s="30"/>
      <c r="K51" s="30"/>
      <c r="L51" s="30"/>
      <c r="M51" s="30"/>
      <c r="N51" s="34" t="str">
        <f t="shared" si="5"/>
        <v/>
      </c>
      <c r="O51" s="35" t="str">
        <f t="shared" si="6"/>
        <v>URGENTE</v>
      </c>
    </row>
    <row r="52" ht="25.5" customHeight="1">
      <c r="A52" s="31"/>
      <c r="B52" s="31"/>
      <c r="C52" s="31"/>
      <c r="D52" s="31"/>
      <c r="E52" s="31"/>
      <c r="F52" s="31"/>
      <c r="G52" s="31"/>
      <c r="H52" s="31"/>
      <c r="I52" s="15" t="str">
        <f t="shared" si="4"/>
        <v/>
      </c>
      <c r="J52" s="31"/>
      <c r="K52" s="31"/>
      <c r="L52" s="31"/>
      <c r="M52" s="31"/>
      <c r="N52" s="32" t="str">
        <f t="shared" si="5"/>
        <v/>
      </c>
      <c r="O52" s="33" t="str">
        <f t="shared" si="6"/>
        <v>URGENTE</v>
      </c>
    </row>
    <row r="53" ht="25.5" customHeight="1">
      <c r="A53" s="30"/>
      <c r="B53" s="30"/>
      <c r="C53" s="30"/>
      <c r="D53" s="30"/>
      <c r="E53" s="30"/>
      <c r="F53" s="30"/>
      <c r="G53" s="30"/>
      <c r="H53" s="30"/>
      <c r="I53" s="24" t="str">
        <f t="shared" si="4"/>
        <v/>
      </c>
      <c r="J53" s="30"/>
      <c r="K53" s="30"/>
      <c r="L53" s="30"/>
      <c r="M53" s="30"/>
      <c r="N53" s="34" t="str">
        <f t="shared" si="5"/>
        <v/>
      </c>
      <c r="O53" s="35" t="str">
        <f t="shared" si="6"/>
        <v>URGENTE</v>
      </c>
    </row>
    <row r="54" ht="15.75" customHeight="1">
      <c r="F54" s="36"/>
    </row>
    <row r="55" ht="15.75" customHeight="1">
      <c r="F55" s="36"/>
    </row>
    <row r="56" ht="15.75" customHeight="1">
      <c r="F56" s="36"/>
    </row>
    <row r="57" ht="15.75" customHeight="1">
      <c r="F57" s="36"/>
    </row>
    <row r="58" ht="15.75" customHeight="1">
      <c r="F58" s="36"/>
    </row>
    <row r="59" ht="15.75" customHeight="1">
      <c r="F59" s="36"/>
    </row>
    <row r="60" ht="15.75" customHeight="1">
      <c r="F60" s="36"/>
    </row>
    <row r="61" ht="15.75" customHeight="1">
      <c r="F61" s="36"/>
    </row>
    <row r="62" ht="15.75" customHeight="1">
      <c r="F62" s="36"/>
    </row>
    <row r="63" ht="15.75" customHeight="1">
      <c r="F63" s="36"/>
    </row>
    <row r="64" ht="15.75" customHeight="1">
      <c r="F64" s="36"/>
    </row>
    <row r="65" ht="15.75" customHeight="1">
      <c r="F65" s="36"/>
    </row>
    <row r="66" ht="15.75" customHeight="1">
      <c r="F66" s="36"/>
    </row>
    <row r="67" ht="15.75" customHeight="1">
      <c r="F67" s="36"/>
    </row>
    <row r="68" ht="15.75" customHeight="1">
      <c r="F68" s="36"/>
    </row>
    <row r="69" ht="15.75" customHeight="1">
      <c r="F69" s="36"/>
    </row>
    <row r="70" ht="15.75" customHeight="1">
      <c r="F70" s="36"/>
    </row>
    <row r="71" ht="15.75" customHeight="1">
      <c r="F71" s="36"/>
    </row>
    <row r="72" ht="15.75" customHeight="1">
      <c r="F72" s="36"/>
    </row>
    <row r="73" ht="15.75" customHeight="1">
      <c r="F73" s="36"/>
    </row>
    <row r="74" ht="15.75" customHeight="1">
      <c r="F74" s="36"/>
    </row>
    <row r="75" ht="15.75" customHeight="1">
      <c r="F75" s="36"/>
    </row>
    <row r="76" ht="15.75" customHeight="1">
      <c r="F76" s="36"/>
    </row>
    <row r="77" ht="15.75" customHeight="1">
      <c r="F77" s="36"/>
    </row>
    <row r="78" ht="15.75" customHeight="1">
      <c r="F78" s="36"/>
    </row>
    <row r="79" ht="15.75" customHeight="1">
      <c r="F79" s="36"/>
    </row>
    <row r="80" ht="15.75" customHeight="1">
      <c r="F80" s="36"/>
    </row>
    <row r="81" ht="15.75" customHeight="1">
      <c r="F81" s="36"/>
    </row>
    <row r="82" ht="15.75" customHeight="1">
      <c r="F82" s="36"/>
    </row>
    <row r="83" ht="15.75" customHeight="1">
      <c r="F83" s="36"/>
    </row>
    <row r="84" ht="15.75" customHeight="1">
      <c r="F84" s="36"/>
    </row>
    <row r="85" ht="15.75" customHeight="1">
      <c r="F85" s="36"/>
    </row>
    <row r="86" ht="15.75" customHeight="1">
      <c r="F86" s="36"/>
    </row>
    <row r="87" ht="15.75" customHeight="1">
      <c r="F87" s="36"/>
    </row>
    <row r="88" ht="15.75" customHeight="1">
      <c r="F88" s="36"/>
    </row>
    <row r="89" ht="15.75" customHeight="1">
      <c r="F89" s="36"/>
    </row>
    <row r="90" ht="15.75" customHeight="1">
      <c r="F90" s="36"/>
    </row>
    <row r="91" ht="15.75" customHeight="1">
      <c r="F91" s="36"/>
    </row>
    <row r="92" ht="15.75" customHeight="1">
      <c r="F92" s="36"/>
    </row>
    <row r="93" ht="15.75" customHeight="1">
      <c r="F93" s="36"/>
    </row>
    <row r="94" ht="15.75" customHeight="1">
      <c r="F94" s="36"/>
    </row>
    <row r="95" ht="15.75" customHeight="1">
      <c r="F95" s="36"/>
    </row>
    <row r="96" ht="15.75" customHeight="1">
      <c r="F96" s="36"/>
    </row>
    <row r="97" ht="15.75" customHeight="1">
      <c r="F97" s="36"/>
    </row>
    <row r="98" ht="15.75" customHeight="1">
      <c r="F98" s="36"/>
    </row>
    <row r="99" ht="15.75" customHeight="1">
      <c r="F99" s="36"/>
    </row>
    <row r="100" ht="15.75" customHeight="1">
      <c r="F100" s="36"/>
    </row>
    <row r="101" ht="15.75" customHeight="1">
      <c r="F101" s="36"/>
    </row>
    <row r="102" ht="15.75" customHeight="1">
      <c r="F102" s="36"/>
    </row>
    <row r="103" ht="15.75" customHeight="1">
      <c r="F103" s="36"/>
    </row>
    <row r="104" ht="15.75" customHeight="1">
      <c r="F104" s="36"/>
    </row>
    <row r="105" ht="15.75" customHeight="1">
      <c r="F105" s="36"/>
    </row>
    <row r="106" ht="15.75" customHeight="1">
      <c r="F106" s="36"/>
    </row>
    <row r="107" ht="15.75" customHeight="1">
      <c r="F107" s="36"/>
    </row>
    <row r="108" ht="15.75" customHeight="1">
      <c r="F108" s="36"/>
    </row>
    <row r="109" ht="15.75" customHeight="1">
      <c r="F109" s="36"/>
    </row>
    <row r="110" ht="15.75" customHeight="1">
      <c r="F110" s="36"/>
    </row>
    <row r="111" ht="15.75" customHeight="1">
      <c r="F111" s="36"/>
    </row>
    <row r="112" ht="15.75" customHeight="1">
      <c r="F112" s="36"/>
    </row>
    <row r="113" ht="15.75" customHeight="1">
      <c r="F113" s="36"/>
    </row>
    <row r="114" ht="15.75" customHeight="1">
      <c r="F114" s="36"/>
    </row>
    <row r="115" ht="15.75" customHeight="1">
      <c r="F115" s="36"/>
    </row>
    <row r="116" ht="15.75" customHeight="1">
      <c r="F116" s="36"/>
    </row>
    <row r="117" ht="15.75" customHeight="1">
      <c r="F117" s="36"/>
    </row>
    <row r="118" ht="15.75" customHeight="1">
      <c r="F118" s="36"/>
    </row>
    <row r="119" ht="15.75" customHeight="1">
      <c r="F119" s="36"/>
    </row>
    <row r="120" ht="15.75" customHeight="1">
      <c r="F120" s="36"/>
    </row>
    <row r="121" ht="15.75" customHeight="1">
      <c r="F121" s="36"/>
    </row>
    <row r="122" ht="15.75" customHeight="1">
      <c r="F122" s="36"/>
    </row>
    <row r="123" ht="15.75" customHeight="1">
      <c r="F123" s="36"/>
    </row>
    <row r="124" ht="15.75" customHeight="1">
      <c r="F124" s="36"/>
    </row>
    <row r="125" ht="15.75" customHeight="1">
      <c r="F125" s="36"/>
    </row>
    <row r="126" ht="15.75" customHeight="1">
      <c r="F126" s="36"/>
    </row>
    <row r="127" ht="15.75" customHeight="1">
      <c r="F127" s="36"/>
    </row>
    <row r="128" ht="15.75" customHeight="1">
      <c r="F128" s="36"/>
    </row>
    <row r="129" ht="15.75" customHeight="1">
      <c r="F129" s="36"/>
    </row>
    <row r="130" ht="15.75" customHeight="1">
      <c r="F130" s="36"/>
    </row>
    <row r="131" ht="15.75" customHeight="1">
      <c r="F131" s="36"/>
    </row>
    <row r="132" ht="15.75" customHeight="1">
      <c r="F132" s="36"/>
    </row>
    <row r="133" ht="15.75" customHeight="1">
      <c r="F133" s="36"/>
    </row>
    <row r="134" ht="15.75" customHeight="1">
      <c r="F134" s="36"/>
    </row>
    <row r="135" ht="15.75" customHeight="1">
      <c r="F135" s="36"/>
    </row>
    <row r="136" ht="15.75" customHeight="1">
      <c r="F136" s="36"/>
    </row>
    <row r="137" ht="15.75" customHeight="1">
      <c r="F137" s="36"/>
    </row>
    <row r="138" ht="15.75" customHeight="1">
      <c r="F138" s="36"/>
    </row>
    <row r="139" ht="15.75" customHeight="1">
      <c r="F139" s="36"/>
    </row>
    <row r="140" ht="15.75" customHeight="1">
      <c r="F140" s="36"/>
    </row>
    <row r="141" ht="15.75" customHeight="1">
      <c r="F141" s="36"/>
    </row>
    <row r="142" ht="15.75" customHeight="1">
      <c r="F142" s="36"/>
    </row>
    <row r="143" ht="15.75" customHeight="1">
      <c r="F143" s="36"/>
    </row>
    <row r="144" ht="15.75" customHeight="1">
      <c r="F144" s="36"/>
    </row>
    <row r="145" ht="15.75" customHeight="1">
      <c r="F145" s="36"/>
    </row>
    <row r="146" ht="15.75" customHeight="1">
      <c r="F146" s="36"/>
    </row>
    <row r="147" ht="15.75" customHeight="1">
      <c r="F147" s="36"/>
    </row>
    <row r="148" ht="15.75" customHeight="1">
      <c r="F148" s="36"/>
    </row>
    <row r="149" ht="15.75" customHeight="1">
      <c r="F149" s="36"/>
    </row>
    <row r="150" ht="15.75" customHeight="1">
      <c r="F150" s="36"/>
    </row>
    <row r="151" ht="15.75" customHeight="1">
      <c r="F151" s="36"/>
    </row>
    <row r="152" ht="15.75" customHeight="1">
      <c r="F152" s="36"/>
    </row>
    <row r="153" ht="15.75" customHeight="1">
      <c r="F153" s="36"/>
    </row>
    <row r="154" ht="15.75" customHeight="1">
      <c r="F154" s="36"/>
    </row>
    <row r="155" ht="15.75" customHeight="1">
      <c r="F155" s="36"/>
    </row>
    <row r="156" ht="15.75" customHeight="1">
      <c r="F156" s="36"/>
    </row>
    <row r="157" ht="15.75" customHeight="1">
      <c r="F157" s="36"/>
    </row>
    <row r="158" ht="15.75" customHeight="1">
      <c r="F158" s="36"/>
    </row>
    <row r="159" ht="15.75" customHeight="1">
      <c r="F159" s="36"/>
    </row>
    <row r="160" ht="15.75" customHeight="1">
      <c r="F160" s="36"/>
    </row>
    <row r="161" ht="15.75" customHeight="1">
      <c r="F161" s="36"/>
    </row>
    <row r="162" ht="15.75" customHeight="1">
      <c r="F162" s="36"/>
    </row>
    <row r="163" ht="15.75" customHeight="1">
      <c r="F163" s="36"/>
    </row>
    <row r="164" ht="15.75" customHeight="1">
      <c r="F164" s="36"/>
    </row>
    <row r="165" ht="15.75" customHeight="1">
      <c r="F165" s="36"/>
    </row>
    <row r="166" ht="15.75" customHeight="1">
      <c r="F166" s="36"/>
    </row>
    <row r="167" ht="15.75" customHeight="1">
      <c r="F167" s="36"/>
    </row>
    <row r="168" ht="15.75" customHeight="1">
      <c r="F168" s="36"/>
    </row>
    <row r="169" ht="15.75" customHeight="1">
      <c r="F169" s="36"/>
    </row>
    <row r="170" ht="15.75" customHeight="1">
      <c r="F170" s="36"/>
    </row>
    <row r="171" ht="15.75" customHeight="1">
      <c r="F171" s="36"/>
    </row>
    <row r="172" ht="15.75" customHeight="1">
      <c r="F172" s="36"/>
    </row>
    <row r="173" ht="15.75" customHeight="1">
      <c r="F173" s="36"/>
    </row>
    <row r="174" ht="15.75" customHeight="1">
      <c r="F174" s="36"/>
    </row>
    <row r="175" ht="15.75" customHeight="1">
      <c r="F175" s="36"/>
    </row>
    <row r="176" ht="15.75" customHeight="1">
      <c r="F176" s="36"/>
    </row>
    <row r="177" ht="15.75" customHeight="1">
      <c r="F177" s="36"/>
    </row>
    <row r="178" ht="15.75" customHeight="1">
      <c r="F178" s="36"/>
    </row>
    <row r="179" ht="15.75" customHeight="1">
      <c r="F179" s="36"/>
    </row>
    <row r="180" ht="15.75" customHeight="1">
      <c r="F180" s="36"/>
    </row>
    <row r="181" ht="15.75" customHeight="1">
      <c r="F181" s="36"/>
    </row>
    <row r="182" ht="15.75" customHeight="1">
      <c r="F182" s="36"/>
    </row>
    <row r="183" ht="15.75" customHeight="1">
      <c r="F183" s="36"/>
    </row>
    <row r="184" ht="15.75" customHeight="1">
      <c r="F184" s="36"/>
    </row>
    <row r="185" ht="15.75" customHeight="1">
      <c r="F185" s="36"/>
    </row>
    <row r="186" ht="15.75" customHeight="1">
      <c r="F186" s="36"/>
    </row>
    <row r="187" ht="15.75" customHeight="1">
      <c r="F187" s="36"/>
    </row>
    <row r="188" ht="15.75" customHeight="1">
      <c r="F188" s="36"/>
    </row>
    <row r="189" ht="15.75" customHeight="1">
      <c r="F189" s="36"/>
    </row>
    <row r="190" ht="15.75" customHeight="1">
      <c r="F190" s="36"/>
    </row>
    <row r="191" ht="15.75" customHeight="1">
      <c r="F191" s="36"/>
    </row>
    <row r="192" ht="15.75" customHeight="1">
      <c r="F192" s="36"/>
    </row>
    <row r="193" ht="15.75" customHeight="1">
      <c r="F193" s="36"/>
    </row>
    <row r="194" ht="15.75" customHeight="1">
      <c r="F194" s="36"/>
    </row>
    <row r="195" ht="15.75" customHeight="1">
      <c r="F195" s="36"/>
    </row>
    <row r="196" ht="15.75" customHeight="1">
      <c r="F196" s="36"/>
    </row>
    <row r="197" ht="15.75" customHeight="1">
      <c r="F197" s="36"/>
    </row>
    <row r="198" ht="15.75" customHeight="1">
      <c r="F198" s="36"/>
    </row>
    <row r="199" ht="15.75" customHeight="1">
      <c r="F199" s="36"/>
    </row>
    <row r="200" ht="15.75" customHeight="1">
      <c r="F200" s="36"/>
    </row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1:O1"/>
    <mergeCell ref="A2:O2"/>
    <mergeCell ref="P1:S3"/>
  </mergeCells>
  <conditionalFormatting sqref="O4:O1000">
    <cfRule type="cellIs" dxfId="0" priority="1" operator="equal">
      <formula>"URGENTE"</formula>
    </cfRule>
  </conditionalFormatting>
  <conditionalFormatting sqref="O4:O1000">
    <cfRule type="cellIs" dxfId="1" priority="2" operator="equal">
      <formula>"ATENCIÓN"</formula>
    </cfRule>
  </conditionalFormatting>
  <conditionalFormatting sqref="O4:O1000">
    <cfRule type="cellIs" dxfId="2" priority="3" operator="equal">
      <formula>"ACTIVO"</formula>
    </cfRule>
  </conditionalFormatting>
  <conditionalFormatting sqref="O4:O1000">
    <cfRule type="cellIs" dxfId="3" priority="4" operator="equal">
      <formula>"GANADO"</formula>
    </cfRule>
  </conditionalFormatting>
  <conditionalFormatting sqref="O4:O1000">
    <cfRule type="cellIs" dxfId="0" priority="5" operator="equal">
      <formula>"PERDIDO"</formula>
    </cfRule>
  </conditionalFormatting>
  <conditionalFormatting sqref="N4:N1000">
    <cfRule type="colorScale" priority="6">
      <colorScale>
        <cfvo type="formula" val="0"/>
        <cfvo type="formula" val="7"/>
        <cfvo type="formula" val="14"/>
        <color rgb="FF63BE7B"/>
        <color rgb="FFFFEB84"/>
        <color rgb="FFF8696B"/>
      </colorScale>
    </cfRule>
  </conditionalFormatting>
  <dataValidations>
    <dataValidation type="list" allowBlank="1" sqref="F4:F200">
      <formula1>"Prospecto,Contactado,Reunión Agendada,Discovery,Propuesta Enviada,Negociación,Cerrado Ganado,Cerrado Perdido"</formula1>
    </dataValidation>
  </dataValidations>
  <printOptions/>
  <pageMargins bottom="1.0" footer="0.0" header="0.0" left="0.75" right="0.75" top="1.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2563EB"/>
    <pageSetUpPr/>
  </sheetPr>
  <sheetViews>
    <sheetView showGridLines="0" workbookViewId="0"/>
  </sheetViews>
  <sheetFormatPr customHeight="1" defaultColWidth="14.43" defaultRowHeight="15.0"/>
  <cols>
    <col customWidth="1" min="1" max="1" width="16.0"/>
    <col customWidth="1" min="2" max="2" width="2.0"/>
    <col customWidth="1" min="3" max="3" width="16.0"/>
    <col customWidth="1" min="4" max="4" width="2.0"/>
    <col customWidth="1" min="5" max="5" width="16.0"/>
    <col customWidth="1" min="6" max="6" width="2.0"/>
    <col customWidth="1" min="7" max="7" width="16.0"/>
    <col customWidth="1" min="8" max="8" width="2.0"/>
    <col customWidth="1" min="9" max="9" width="16.0"/>
    <col customWidth="1" min="10" max="10" width="2.0"/>
    <col customWidth="1" min="11" max="11" width="16.0"/>
    <col customWidth="1" min="12" max="26" width="8.71"/>
  </cols>
  <sheetData>
    <row r="1" ht="43.5" customHeight="1">
      <c r="A1" s="37" t="s">
        <v>60</v>
      </c>
      <c r="B1" s="2"/>
      <c r="C1" s="2"/>
      <c r="D1" s="2"/>
      <c r="E1" s="2"/>
      <c r="F1" s="2"/>
      <c r="G1" s="2"/>
      <c r="H1" s="2"/>
      <c r="I1" s="2"/>
      <c r="J1" s="3"/>
    </row>
    <row r="2" ht="18.0" customHeight="1">
      <c r="A2" s="6" t="s">
        <v>61</v>
      </c>
      <c r="B2" s="2"/>
      <c r="C2" s="2"/>
      <c r="D2" s="2"/>
      <c r="E2" s="2"/>
      <c r="F2" s="2"/>
      <c r="G2" s="2"/>
      <c r="H2" s="2"/>
      <c r="I2" s="2"/>
      <c r="J2" s="3"/>
    </row>
    <row r="3" ht="12.0" customHeight="1"/>
    <row r="4" ht="13.5" customHeight="1"/>
    <row r="5" ht="39.75" customHeight="1">
      <c r="A5" s="38" t="s">
        <v>62</v>
      </c>
      <c r="C5" s="38" t="s">
        <v>63</v>
      </c>
      <c r="E5" s="38" t="s">
        <v>64</v>
      </c>
      <c r="G5" s="38" t="s">
        <v>65</v>
      </c>
      <c r="I5" s="38" t="s">
        <v>66</v>
      </c>
      <c r="K5" s="38" t="s">
        <v>67</v>
      </c>
    </row>
    <row r="6" ht="31.5" customHeight="1">
      <c r="A6" s="39">
        <f>COUNTIF('Pipeline Tracker'!F4:F200,"&lt;&gt;")-COUNTIF('Pipeline Tracker'!F4:F200,"Cerrado Perdido")-COUNTIF('Pipeline Tracker'!F4:F200,"")</f>
        <v>-187</v>
      </c>
      <c r="C6" s="40">
        <f>SUMPRODUCT(('Pipeline Tracker'!F4:F200&lt;&gt;"Cerrado Perdido")*('Pipeline Tracker'!F4:F200&lt;&gt;"")*'Pipeline Tracker'!G4:G200)</f>
        <v>60500</v>
      </c>
      <c r="E6" s="40">
        <f>SUMIF('Pipeline Tracker'!F4:F200,"&lt;&gt;Cerrado Perdido",'Pipeline Tracker'!I4:I200)</f>
        <v>25875</v>
      </c>
      <c r="G6" s="39">
        <f>COUNTIF('Pipeline Tracker'!F4:F200,"Negociación")</f>
        <v>1</v>
      </c>
      <c r="I6" s="39">
        <f>COUNTIF('Pipeline Tracker'!F4:F200,"Cerrado Ganado")</f>
        <v>0</v>
      </c>
      <c r="K6" s="41">
        <f>IFERROR(COUNTIF('Pipeline Tracker'!F4:F200,"Cerrado Ganado")/(COUNTIF('Pipeline Tracker'!F4:F200,"Cerrado Ganado")+COUNTIF('Pipeline Tracker'!F4:F200,"Cerrado Perdido")),0)</f>
        <v>0</v>
      </c>
    </row>
    <row r="7" ht="13.5" customHeight="1"/>
    <row r="8" ht="13.5" customHeight="1"/>
    <row r="9" ht="27.75" customHeight="1">
      <c r="A9" s="42" t="s">
        <v>68</v>
      </c>
      <c r="B9" s="43"/>
      <c r="C9" s="42" t="s">
        <v>69</v>
      </c>
      <c r="D9" s="43"/>
      <c r="E9" s="42" t="s">
        <v>70</v>
      </c>
      <c r="F9" s="43"/>
      <c r="G9" s="42" t="s">
        <v>10</v>
      </c>
      <c r="H9" s="43"/>
      <c r="I9" s="42" t="s">
        <v>71</v>
      </c>
      <c r="J9" s="43"/>
    </row>
    <row r="10" ht="25.5" customHeight="1">
      <c r="A10" s="44" t="s">
        <v>72</v>
      </c>
      <c r="B10" s="45"/>
      <c r="C10" s="46">
        <f>COUNTIF('Pipeline Tracker'!F4:F200,"Prospecto")</f>
        <v>0</v>
      </c>
      <c r="D10" s="45"/>
      <c r="E10" s="47">
        <f>SUMIF('Pipeline Tracker'!F4:F200,"Prospecto",'Pipeline Tracker'!G4:G200)</f>
        <v>0</v>
      </c>
      <c r="F10" s="45"/>
      <c r="G10" s="48">
        <f>SUMIF('Pipeline Tracker'!F4:F200,"Prospecto",'Pipeline Tracker'!I4:I200)</f>
        <v>0</v>
      </c>
      <c r="H10" s="45"/>
      <c r="I10" s="49">
        <f>IFERROR(E10/SUM(E10:E17),0)</f>
        <v>0</v>
      </c>
      <c r="J10" s="45"/>
    </row>
    <row r="11" ht="25.5" customHeight="1">
      <c r="A11" s="50" t="s">
        <v>48</v>
      </c>
      <c r="B11" s="45"/>
      <c r="C11" s="51">
        <f>COUNTIF('Pipeline Tracker'!F4:F200,"Contactado")</f>
        <v>1</v>
      </c>
      <c r="D11" s="45"/>
      <c r="E11" s="52">
        <f>SUMIF('Pipeline Tracker'!F4:F200,"Contactado",'Pipeline Tracker'!G4:G200)</f>
        <v>5000</v>
      </c>
      <c r="F11" s="45"/>
      <c r="G11" s="53">
        <f>SUMIF('Pipeline Tracker'!F4:F200,"Contactado",'Pipeline Tracker'!I4:I200)</f>
        <v>750</v>
      </c>
      <c r="H11" s="45"/>
      <c r="I11" s="54">
        <f>IFERROR(E11/SUM(E10:E17),0)</f>
        <v>0.0826446281</v>
      </c>
      <c r="J11" s="45"/>
    </row>
    <row r="12" ht="25.5" customHeight="1">
      <c r="A12" s="55" t="s">
        <v>55</v>
      </c>
      <c r="B12" s="45"/>
      <c r="C12" s="46">
        <f>COUNTIF('Pipeline Tracker'!F4:F200,"Reunión Agendada")</f>
        <v>1</v>
      </c>
      <c r="D12" s="45"/>
      <c r="E12" s="47">
        <f>SUMIF('Pipeline Tracker'!F4:F200,"Reunión Agendada",'Pipeline Tracker'!G4:G200)</f>
        <v>20000</v>
      </c>
      <c r="F12" s="45"/>
      <c r="G12" s="48">
        <f>SUMIF('Pipeline Tracker'!F4:F200,"Reunión Agendada",'Pipeline Tracker'!I4:I200)</f>
        <v>5000</v>
      </c>
      <c r="H12" s="45"/>
      <c r="I12" s="49">
        <f>IFERROR(E12/SUM(E10:E17),0)</f>
        <v>0.3305785124</v>
      </c>
      <c r="J12" s="45"/>
    </row>
    <row r="13" ht="25.5" customHeight="1">
      <c r="A13" s="55" t="s">
        <v>21</v>
      </c>
      <c r="B13" s="45"/>
      <c r="C13" s="51">
        <f>COUNTIF('Pipeline Tracker'!F4:F200,"Discovery")</f>
        <v>1</v>
      </c>
      <c r="D13" s="45"/>
      <c r="E13" s="52">
        <f>SUMIF('Pipeline Tracker'!F4:F200,"Discovery",'Pipeline Tracker'!G4:G200)</f>
        <v>12000</v>
      </c>
      <c r="F13" s="45"/>
      <c r="G13" s="53">
        <f>SUMIF('Pipeline Tracker'!F4:F200,"Discovery",'Pipeline Tracker'!I4:I200)</f>
        <v>4200</v>
      </c>
      <c r="H13" s="45"/>
      <c r="I13" s="54">
        <f>IFERROR(E13/SUM(E10:E17),0)</f>
        <v>0.1983471074</v>
      </c>
      <c r="J13" s="45"/>
    </row>
    <row r="14" ht="25.5" customHeight="1">
      <c r="A14" s="56" t="s">
        <v>30</v>
      </c>
      <c r="B14" s="45"/>
      <c r="C14" s="46">
        <f>COUNTIF('Pipeline Tracker'!F4:F200,"Propuesta Enviada")</f>
        <v>1</v>
      </c>
      <c r="D14" s="45"/>
      <c r="E14" s="47">
        <f>SUMIF('Pipeline Tracker'!F4:F200,"Propuesta Enviada",'Pipeline Tracker'!G4:G200)</f>
        <v>8500</v>
      </c>
      <c r="F14" s="45"/>
      <c r="G14" s="48">
        <f>SUMIF('Pipeline Tracker'!F4:F200,"Propuesta Enviada",'Pipeline Tracker'!I4:I200)</f>
        <v>4675</v>
      </c>
      <c r="H14" s="45"/>
      <c r="I14" s="49">
        <f>IFERROR(E14/SUM(E10:E17),0)</f>
        <v>0.1404958678</v>
      </c>
      <c r="J14" s="45"/>
    </row>
    <row r="15" ht="25.5" customHeight="1">
      <c r="A15" s="57" t="s">
        <v>39</v>
      </c>
      <c r="B15" s="45"/>
      <c r="C15" s="51">
        <f>COUNTIF('Pipeline Tracker'!F4:F200,"Negociación")</f>
        <v>1</v>
      </c>
      <c r="D15" s="45"/>
      <c r="E15" s="52">
        <f>SUMIF('Pipeline Tracker'!F4:F200,"Negociación",'Pipeline Tracker'!G4:G200)</f>
        <v>15000</v>
      </c>
      <c r="F15" s="45"/>
      <c r="G15" s="53">
        <f>SUMIF('Pipeline Tracker'!F4:F200,"Negociación",'Pipeline Tracker'!I4:I200)</f>
        <v>11250</v>
      </c>
      <c r="H15" s="45"/>
      <c r="I15" s="54">
        <f>IFERROR(E15/SUM(E10:E17),0)</f>
        <v>0.2479338843</v>
      </c>
      <c r="J15" s="45"/>
    </row>
    <row r="16" ht="25.5" customHeight="1">
      <c r="A16" s="58" t="s">
        <v>73</v>
      </c>
      <c r="B16" s="45"/>
      <c r="C16" s="46">
        <f>COUNTIF('Pipeline Tracker'!F4:F200,"Cerrado Ganado")</f>
        <v>0</v>
      </c>
      <c r="D16" s="45"/>
      <c r="E16" s="47">
        <f>SUMIF('Pipeline Tracker'!F4:F200,"Cerrado Ganado",'Pipeline Tracker'!G4:G200)</f>
        <v>0</v>
      </c>
      <c r="F16" s="45"/>
      <c r="G16" s="48">
        <f>SUMIF('Pipeline Tracker'!F4:F200,"Cerrado Ganado",'Pipeline Tracker'!I4:I200)</f>
        <v>0</v>
      </c>
      <c r="H16" s="45"/>
      <c r="I16" s="49">
        <f>IFERROR(E16/SUM(E10:E17),0)</f>
        <v>0</v>
      </c>
      <c r="J16" s="45"/>
    </row>
    <row r="17" ht="25.5" customHeight="1">
      <c r="A17" s="59" t="s">
        <v>74</v>
      </c>
      <c r="B17" s="45"/>
      <c r="C17" s="51">
        <f>COUNTIF('Pipeline Tracker'!F4:F200,"Cerrado Perdido")</f>
        <v>0</v>
      </c>
      <c r="D17" s="45"/>
      <c r="E17" s="52">
        <f>SUMIF('Pipeline Tracker'!F4:F200,"Cerrado Perdido",'Pipeline Tracker'!G4:G200)</f>
        <v>0</v>
      </c>
      <c r="F17" s="45"/>
      <c r="G17" s="53">
        <f>SUMIF('Pipeline Tracker'!F4:F200,"Cerrado Perdido",'Pipeline Tracker'!I4:I200)</f>
        <v>0</v>
      </c>
      <c r="H17" s="45"/>
      <c r="I17" s="54">
        <f>IFERROR(E17/SUM(E10:E17),0)</f>
        <v>0</v>
      </c>
      <c r="J17" s="45"/>
    </row>
    <row r="18" ht="27.75" customHeight="1">
      <c r="A18" s="60" t="s">
        <v>75</v>
      </c>
      <c r="B18" s="43"/>
      <c r="C18" s="61">
        <f>SUM(C10:C17)</f>
        <v>5</v>
      </c>
      <c r="D18" s="43"/>
      <c r="E18" s="62">
        <f>SUM(E10:E17)</f>
        <v>60500</v>
      </c>
      <c r="F18" s="43"/>
      <c r="G18" s="62">
        <f>SUM(G10:G17)</f>
        <v>25875</v>
      </c>
      <c r="H18" s="43"/>
      <c r="I18" s="63" t="s">
        <v>76</v>
      </c>
      <c r="J18" s="4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2">
    <mergeCell ref="G17:H17"/>
    <mergeCell ref="I17:J17"/>
    <mergeCell ref="A15:B15"/>
    <mergeCell ref="A16:B16"/>
    <mergeCell ref="C16:D16"/>
    <mergeCell ref="E16:F16"/>
    <mergeCell ref="G16:H16"/>
    <mergeCell ref="I16:J16"/>
    <mergeCell ref="A17:B17"/>
    <mergeCell ref="A1:J1"/>
    <mergeCell ref="A2:J2"/>
    <mergeCell ref="A9:B9"/>
    <mergeCell ref="C9:D9"/>
    <mergeCell ref="E9:F9"/>
    <mergeCell ref="G9:H9"/>
    <mergeCell ref="I9:J9"/>
    <mergeCell ref="E11:F11"/>
    <mergeCell ref="G11:H11"/>
    <mergeCell ref="A10:B10"/>
    <mergeCell ref="C10:D10"/>
    <mergeCell ref="E10:F10"/>
    <mergeCell ref="G10:H10"/>
    <mergeCell ref="I10:J10"/>
    <mergeCell ref="C11:D11"/>
    <mergeCell ref="I11:J11"/>
    <mergeCell ref="G13:H13"/>
    <mergeCell ref="I13:J13"/>
    <mergeCell ref="G14:H14"/>
    <mergeCell ref="I14:J14"/>
    <mergeCell ref="G15:H15"/>
    <mergeCell ref="I15:J15"/>
    <mergeCell ref="A11:B11"/>
    <mergeCell ref="A12:B12"/>
    <mergeCell ref="C12:D12"/>
    <mergeCell ref="E12:F12"/>
    <mergeCell ref="G12:H12"/>
    <mergeCell ref="I12:J12"/>
    <mergeCell ref="A13:B13"/>
    <mergeCell ref="C13:D13"/>
    <mergeCell ref="E13:F13"/>
    <mergeCell ref="A14:B14"/>
    <mergeCell ref="C14:D14"/>
    <mergeCell ref="E14:F14"/>
    <mergeCell ref="C15:D15"/>
    <mergeCell ref="E15:F15"/>
    <mergeCell ref="C17:D17"/>
    <mergeCell ref="E17:F17"/>
    <mergeCell ref="A18:B18"/>
    <mergeCell ref="C18:D18"/>
    <mergeCell ref="E18:F18"/>
    <mergeCell ref="G18:H18"/>
    <mergeCell ref="I18:J18"/>
  </mergeCells>
  <printOptions/>
  <pageMargins bottom="1.0" footer="0.0" header="0.0" left="0.75" right="0.75" top="1.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64748B"/>
    <pageSetUpPr/>
  </sheetPr>
  <sheetViews>
    <sheetView showGridLines="0" workbookViewId="0"/>
  </sheetViews>
  <sheetFormatPr customHeight="1" defaultColWidth="14.43" defaultRowHeight="15.0"/>
  <cols>
    <col customWidth="1" min="1" max="1" width="3.0"/>
    <col customWidth="1" min="2" max="2" width="26.0"/>
    <col customWidth="1" min="3" max="3" width="55.0"/>
    <col customWidth="1" min="4" max="26" width="8.71"/>
  </cols>
  <sheetData>
    <row r="1" ht="39.75" customHeight="1">
      <c r="A1" s="64" t="s">
        <v>77</v>
      </c>
      <c r="B1" s="2"/>
      <c r="C1" s="3"/>
    </row>
    <row r="2" ht="18.0" customHeight="1">
      <c r="A2" s="6" t="s">
        <v>78</v>
      </c>
      <c r="B2" s="2"/>
      <c r="C2" s="3"/>
    </row>
    <row r="3" ht="24.0" customHeight="1"/>
    <row r="4" ht="24.0" customHeight="1">
      <c r="A4" s="65" t="s">
        <v>79</v>
      </c>
      <c r="B4" s="66"/>
      <c r="C4" s="43"/>
    </row>
    <row r="5" ht="24.0" customHeight="1">
      <c r="A5" s="67"/>
      <c r="B5" s="67" t="s">
        <v>80</v>
      </c>
      <c r="C5" s="67" t="s">
        <v>81</v>
      </c>
    </row>
    <row r="6" ht="24.0" customHeight="1">
      <c r="A6" s="68"/>
      <c r="B6" s="69" t="s">
        <v>3</v>
      </c>
      <c r="C6" s="20" t="s">
        <v>82</v>
      </c>
    </row>
    <row r="7" ht="24.0" customHeight="1">
      <c r="A7" s="70"/>
      <c r="B7" s="71" t="s">
        <v>4</v>
      </c>
      <c r="C7" s="11" t="s">
        <v>83</v>
      </c>
    </row>
    <row r="8" ht="24.0" customHeight="1">
      <c r="A8" s="68"/>
      <c r="B8" s="69" t="s">
        <v>5</v>
      </c>
      <c r="C8" s="20" t="s">
        <v>84</v>
      </c>
    </row>
    <row r="9" ht="24.0" customHeight="1">
      <c r="A9" s="70"/>
      <c r="B9" s="71" t="s">
        <v>6</v>
      </c>
      <c r="C9" s="11" t="s">
        <v>85</v>
      </c>
    </row>
    <row r="10" ht="24.0" customHeight="1">
      <c r="A10" s="68"/>
      <c r="B10" s="69" t="s">
        <v>7</v>
      </c>
      <c r="C10" s="20" t="s">
        <v>86</v>
      </c>
    </row>
    <row r="11" ht="24.0" customHeight="1">
      <c r="A11" s="70"/>
      <c r="B11" s="71" t="s">
        <v>8</v>
      </c>
      <c r="C11" s="11" t="s">
        <v>87</v>
      </c>
    </row>
    <row r="12" ht="24.0" customHeight="1">
      <c r="A12" s="68"/>
      <c r="B12" s="69" t="s">
        <v>9</v>
      </c>
      <c r="C12" s="20" t="s">
        <v>88</v>
      </c>
    </row>
    <row r="13" ht="24.0" customHeight="1">
      <c r="A13" s="70"/>
      <c r="B13" s="71" t="s">
        <v>10</v>
      </c>
      <c r="C13" s="11" t="s">
        <v>89</v>
      </c>
    </row>
    <row r="14" ht="24.0" customHeight="1">
      <c r="A14" s="68"/>
      <c r="B14" s="69" t="s">
        <v>90</v>
      </c>
      <c r="C14" s="20" t="s">
        <v>91</v>
      </c>
    </row>
    <row r="15" ht="24.0" customHeight="1">
      <c r="A15" s="70"/>
      <c r="B15" s="71" t="s">
        <v>92</v>
      </c>
      <c r="C15" s="11" t="s">
        <v>93</v>
      </c>
    </row>
    <row r="16" ht="24.0" customHeight="1">
      <c r="A16" s="68"/>
      <c r="B16" s="69" t="s">
        <v>13</v>
      </c>
      <c r="C16" s="20" t="s">
        <v>94</v>
      </c>
    </row>
    <row r="17" ht="24.0" customHeight="1">
      <c r="A17" s="70"/>
      <c r="B17" s="71" t="s">
        <v>95</v>
      </c>
      <c r="C17" s="11" t="s">
        <v>96</v>
      </c>
    </row>
    <row r="18" ht="24.0" customHeight="1">
      <c r="A18" s="68"/>
      <c r="B18" s="69" t="s">
        <v>97</v>
      </c>
      <c r="C18" s="20" t="s">
        <v>98</v>
      </c>
    </row>
    <row r="19" ht="24.0" customHeight="1">
      <c r="A19" s="70"/>
      <c r="B19" s="71" t="s">
        <v>16</v>
      </c>
      <c r="C19" s="11" t="s">
        <v>99</v>
      </c>
    </row>
    <row r="20" ht="24.0" customHeight="1"/>
    <row r="21" ht="24.0" customHeight="1">
      <c r="A21" s="65" t="s">
        <v>100</v>
      </c>
      <c r="B21" s="66"/>
      <c r="C21" s="43"/>
    </row>
    <row r="22" ht="24.0" customHeight="1">
      <c r="A22" s="68"/>
      <c r="B22" s="69" t="s">
        <v>72</v>
      </c>
      <c r="C22" s="20" t="s">
        <v>101</v>
      </c>
    </row>
    <row r="23" ht="24.0" customHeight="1">
      <c r="A23" s="70"/>
      <c r="B23" s="71" t="s">
        <v>48</v>
      </c>
      <c r="C23" s="11" t="s">
        <v>102</v>
      </c>
    </row>
    <row r="24" ht="24.0" customHeight="1">
      <c r="A24" s="68"/>
      <c r="B24" s="69" t="s">
        <v>55</v>
      </c>
      <c r="C24" s="20" t="s">
        <v>103</v>
      </c>
    </row>
    <row r="25" ht="24.0" customHeight="1">
      <c r="A25" s="70"/>
      <c r="B25" s="71" t="s">
        <v>21</v>
      </c>
      <c r="C25" s="11" t="s">
        <v>104</v>
      </c>
    </row>
    <row r="26" ht="24.0" customHeight="1">
      <c r="A26" s="68"/>
      <c r="B26" s="69" t="s">
        <v>30</v>
      </c>
      <c r="C26" s="20" t="s">
        <v>105</v>
      </c>
    </row>
    <row r="27" ht="24.0" customHeight="1">
      <c r="A27" s="70"/>
      <c r="B27" s="71" t="s">
        <v>39</v>
      </c>
      <c r="C27" s="11" t="s">
        <v>106</v>
      </c>
    </row>
    <row r="28" ht="24.0" customHeight="1">
      <c r="A28" s="68"/>
      <c r="B28" s="69" t="s">
        <v>73</v>
      </c>
      <c r="C28" s="20" t="s">
        <v>107</v>
      </c>
    </row>
    <row r="29" ht="24.0" customHeight="1">
      <c r="A29" s="70"/>
      <c r="B29" s="71" t="s">
        <v>74</v>
      </c>
      <c r="C29" s="11" t="s">
        <v>108</v>
      </c>
    </row>
    <row r="30" ht="24.0" customHeight="1"/>
    <row r="31" ht="24.0" customHeight="1">
      <c r="A31" s="65" t="s">
        <v>109</v>
      </c>
      <c r="B31" s="66"/>
      <c r="C31" s="43"/>
    </row>
    <row r="32" ht="24.0" customHeight="1">
      <c r="A32" s="68"/>
      <c r="B32" s="69" t="s">
        <v>110</v>
      </c>
      <c r="C32" s="20" t="s">
        <v>111</v>
      </c>
    </row>
    <row r="33" ht="24.0" customHeight="1">
      <c r="A33" s="70"/>
      <c r="B33" s="71" t="s">
        <v>112</v>
      </c>
      <c r="C33" s="11" t="s">
        <v>113</v>
      </c>
    </row>
    <row r="34" ht="24.0" customHeight="1">
      <c r="A34" s="68"/>
      <c r="B34" s="69" t="s">
        <v>114</v>
      </c>
      <c r="C34" s="20" t="s">
        <v>115</v>
      </c>
    </row>
    <row r="35" ht="24.0" customHeight="1">
      <c r="A35" s="70"/>
      <c r="B35" s="71" t="s">
        <v>116</v>
      </c>
      <c r="C35" s="11" t="s">
        <v>117</v>
      </c>
    </row>
    <row r="36" ht="24.0" customHeight="1">
      <c r="A36" s="68"/>
      <c r="B36" s="69" t="s">
        <v>118</v>
      </c>
      <c r="C36" s="20" t="s">
        <v>119</v>
      </c>
    </row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1:C1"/>
    <mergeCell ref="A2:C2"/>
    <mergeCell ref="A4:C4"/>
    <mergeCell ref="A21:C21"/>
    <mergeCell ref="A31:C31"/>
  </mergeCells>
  <printOptions/>
  <pageMargins bottom="1.0" footer="0.0" header="0.0" left="0.75" right="0.75" top="1.0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2026-02-20T23:19:16Z</dcterms:created>
  <dc:creator>openpyxl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